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ДОХОДЫ" sheetId="1" state="visible" r:id="rId3"/>
    <sheet name="Расходы" sheetId="2" state="visible" r:id="rId4"/>
    <sheet name="Источники" sheetId="3" state="visible" r:id="rId5"/>
    <sheet name="Дорожный фонд" sheetId="4" state="visible" r:id="rId6"/>
  </sheets>
  <definedNames>
    <definedName function="false" hidden="false" localSheetId="3" name="_xlnm.Print_Area" vbProcedure="false">'Дорожный фонд'!$A$1:$N$95</definedName>
    <definedName function="false" hidden="false" localSheetId="0" name="_xlnm.Print_Area" vbProcedure="false">ДОХОДЫ!$A$1:$H$201</definedName>
    <definedName function="false" hidden="false" localSheetId="2" name="_xlnm.Print_Area" vbProcedure="false">Источники!$A$1:$G$20</definedName>
    <definedName function="false" hidden="true" localSheetId="1" name="_xlnm._FilterDatabase" vbProcedure="false">Расходы!$A$9:$G$861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<sst xmlns="http://schemas.openxmlformats.org/spreadsheetml/2006/main" count="2137" uniqueCount="1168">
  <si>
    <t xml:space="preserve">Приложение </t>
  </si>
  <si>
    <t xml:space="preserve">к распоряжению администрации Юсьвинского муниципального округа</t>
  </si>
  <si>
    <t xml:space="preserve">от 30.07.2025 № 399-р</t>
  </si>
  <si>
    <t xml:space="preserve">Отчет об исполнении бюджета Юсьвинского муниципального округа Пермского края по доходам за 1 полугодие 2025 года</t>
  </si>
  <si>
    <t xml:space="preserve">Код бюджетной классификации Российской Федерации</t>
  </si>
  <si>
    <t xml:space="preserve"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</si>
  <si>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Утверждено на 2025 год</t>
  </si>
  <si>
    <t xml:space="preserve">Уточненный план на 2025 год</t>
  </si>
  <si>
    <t xml:space="preserve">Утверждено на 1 полугодие 2025 года</t>
  </si>
  <si>
    <t xml:space="preserve">Исполнено на 01.07.2025 года</t>
  </si>
  <si>
    <t xml:space="preserve">% исполнения от годовых назначений</t>
  </si>
  <si>
    <t xml:space="preserve">% исполнения от квартальных назначений</t>
  </si>
  <si>
    <t xml:space="preserve">1</t>
  </si>
  <si>
    <t xml:space="preserve">2</t>
  </si>
  <si>
    <t xml:space="preserve">1 00 00 000 00 0000 000 </t>
  </si>
  <si>
    <t xml:space="preserve">НАЛОГОВЫЕ И НЕНАЛОГОВЫЕ ДОХОДЫ</t>
  </si>
  <si>
    <t xml:space="preserve">Налоговые доходы</t>
  </si>
  <si>
    <t xml:space="preserve">1 01 00 000 00 0000 000 </t>
  </si>
  <si>
    <t xml:space="preserve">НАЛОГИ НА ПРИБЫЛЬ, ДОХОДЫ</t>
  </si>
  <si>
    <t xml:space="preserve">1 01 02 000 01 0000 110 </t>
  </si>
  <si>
    <t xml:space="preserve">Налог на доходы физических лиц</t>
  </si>
  <si>
    <t xml:space="preserve">1 01 02 010 01 0000 110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</si>
  <si>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</si>
  <si>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</si>
  <si>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</si>
  <si>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</si>
  <si>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</si>
  <si>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</si>
  <si>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</si>
  <si>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1 01 02 080 01 0000 110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</si>
  <si>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</si>
  <si>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1 01 02 130 01 0000 110 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</si>
  <si>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</si>
  <si>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1 01 02 210 01 0000 110 </t>
  </si>
  <si>
    <t xml:space="preserve"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</si>
  <si>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 xml:space="preserve">1 03 00 000 00 0000 000 </t>
  </si>
  <si>
    <t xml:space="preserve">НАЛОГИ НА ТОВАРЫ (РАБОТЫ, УСЛУГИ), РЕАЛИЗУЕМЫЕ НА ТЕРРИТОРИИ РОССИЙСКОЙ ФЕДЕРАЦИИ</t>
  </si>
  <si>
    <t xml:space="preserve">1 03 02 000 01 0000 110 </t>
  </si>
  <si>
    <t xml:space="preserve">Акцизы по подакцизным товарам (продукции), производимым на территории Российской Федерации</t>
  </si>
  <si>
    <t xml:space="preserve">1 03 02 231 01 0000 110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</si>
  <si>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</si>
  <si>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</si>
  <si>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</si>
  <si>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</si>
  <si>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</si>
  <si>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</si>
  <si>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</si>
  <si>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</si>
  <si>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 xml:space="preserve">НАЛОГИ НА СОВОКУПНЫЙ ДОХОД</t>
  </si>
  <si>
    <t xml:space="preserve">1 05 01 000 01 0000 110</t>
  </si>
  <si>
    <t xml:space="preserve">Налог, взимаемый в связи с применением упрощенной системы налогообложения</t>
  </si>
  <si>
    <t xml:space="preserve">1 05 01 011 01 0000 110</t>
  </si>
  <si>
    <t xml:space="preserve">Налог, взимаемый с налогоплательщиков, выбравших в качестве объекта налогообложения доходы</t>
  </si>
  <si>
    <t xml:space="preserve">1 05 01 021 01 0000 110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</si>
  <si>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</si>
  <si>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</si>
  <si>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 xml:space="preserve">Единый налог на вмененный доход для отдельных видов деятельности</t>
  </si>
  <si>
    <t xml:space="preserve">1 05 03 000 01 0000 110 </t>
  </si>
  <si>
    <t xml:space="preserve">Единый сельскохозяйственный налог</t>
  </si>
  <si>
    <t xml:space="preserve">1 05 03 010 01 0000 110 </t>
  </si>
  <si>
    <t xml:space="preserve">1 05 04 000 02 0000 110 </t>
  </si>
  <si>
    <t xml:space="preserve">Налог, взимаемый в связи с применением патентной системы налогообложения</t>
  </si>
  <si>
    <t xml:space="preserve">1 05 04 060 02 0000 110 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</si>
  <si>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</si>
  <si>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</si>
  <si>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 xml:space="preserve">НАЛОГИ НА ИМУЩЕСТВО</t>
  </si>
  <si>
    <t xml:space="preserve">﻿1 06 01000 00 0000 110</t>
  </si>
  <si>
    <t xml:space="preserve">﻿Налог на имущество физических лиц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</si>
  <si>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</si>
  <si>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</si>
  <si>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</si>
  <si>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 xml:space="preserve">Транспортный налог</t>
  </si>
  <si>
    <t xml:space="preserve">1 06 04 011 02 0000 110 </t>
  </si>
  <si>
    <t xml:space="preserve">Транспортный налог с организаций</t>
  </si>
  <si>
    <t xml:space="preserve">1 06 04 012 02 0000 110 </t>
  </si>
  <si>
    <t xml:space="preserve">Транспортный налог с физических лиц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</si>
  <si>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</si>
  <si>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</si>
  <si>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</si>
  <si>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</si>
  <si>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</si>
  <si>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</si>
  <si>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</si>
  <si>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 xml:space="preserve">ГОСУДАРСТВЕННАЯ ПОШЛИНА</t>
  </si>
  <si>
    <t xml:space="preserve">1 08 03 000 01 0000 110 </t>
  </si>
  <si>
    <t xml:space="preserve">Государственная пошлина по делам, рассматриваемым в судах общей юрисдикции, мировыми судьями</t>
  </si>
  <si>
    <t xml:space="preserve">1 08 03 010 01 0000 110 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</si>
  <si>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</si>
  <si>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</si>
  <si>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 xml:space="preserve"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</si>
  <si>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</si>
  <si>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 xml:space="preserve"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</si>
  <si>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Неналоговые доходы</t>
  </si>
  <si>
    <t xml:space="preserve">1 11 00 000 00 0000 000 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</si>
  <si>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</si>
  <si>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1 11 05 000 00 0000 120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</si>
  <si>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</si>
  <si>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</si>
  <si>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 xml:space="preserve"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</si>
  <si>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</si>
  <si>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</si>
  <si>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</si>
  <si>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</si>
  <si>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</si>
  <si>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</si>
  <si>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</si>
  <si>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 xml:space="preserve"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</si>
  <si>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</si>
  <si>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</si>
  <si>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</si>
  <si>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 xml:space="preserve">ПЛАТЕЖИ ПРИ ПОЛЬЗОВАНИИ ПРИРОДНЫМИ РЕСУРСАМИ</t>
  </si>
  <si>
    <t xml:space="preserve">1 12 01 000 01 0000 120 </t>
  </si>
  <si>
    <t xml:space="preserve">Плата за негативное воздействие на окружающую среду</t>
  </si>
  <si>
    <t xml:space="preserve">1 12 01 010 01 0000 120 </t>
  </si>
  <si>
    <t xml:space="preserve">Плата за выбросы загрязняющих веществ в атмосферный воздух стационарными объектами</t>
  </si>
  <si>
    <t xml:space="preserve">1 12 01 030 01 0000 120 </t>
  </si>
  <si>
    <t xml:space="preserve">Плата за сбросы загрязняющих веществ в водные объекты</t>
  </si>
  <si>
    <t xml:space="preserve">1 12 01 041 01 0000 120 </t>
  </si>
  <si>
    <t xml:space="preserve">Плата за размещение отходов производства</t>
  </si>
  <si>
    <t xml:space="preserve">1 12 01 070 01 0000 120 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</si>
  <si>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</si>
  <si>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</si>
  <si>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 xml:space="preserve">ДОХОДЫ ОТ ОКАЗАНИЯ ПЛАТНЫХ УСЛУГ И КОМПЕНСАЦИИ ЗАТРАТ ГОСУДАРСТВА</t>
  </si>
  <si>
    <t xml:space="preserve">1 13 01 000 00 0000 130 </t>
  </si>
  <si>
    <t xml:space="preserve">Доходы от оказания платных услуг (работ)</t>
  </si>
  <si>
    <t xml:space="preserve">1 13 01 994 14 0000 130 </t>
  </si>
  <si>
    <t xml:space="preserve"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</si>
  <si>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</si>
  <si>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 xml:space="preserve">Доходы от компенсации затрат государства</t>
  </si>
  <si>
    <t xml:space="preserve">1 13 02 064 14 0000 130 </t>
  </si>
  <si>
    <t xml:space="preserve"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</si>
  <si>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</si>
  <si>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 xml:space="preserve">Прочие доходы от компенсации затрат бюджетов муниципальных округов</t>
  </si>
  <si>
    <t xml:space="preserve">1 14 00 000 00 0000 000 </t>
  </si>
  <si>
    <t xml:space="preserve"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</si>
  <si>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</si>
  <si>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</si>
  <si>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</si>
  <si>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</si>
  <si>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﻿1 14 02043 14 0000 440
</t>
  </si>
  <si>
    <t xml:space="preserve"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</si>
  <si>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1 14 06 000 00 0000 430 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</si>
  <si>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</si>
  <si>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</si>
  <si>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</si>
  <si>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</si>
  <si>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</si>
  <si>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</si>
  <si>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 xml:space="preserve">ШТРАФЫ, САНКЦИИ, ВОЗМЕЩЕНИЕ УЩЕРБА</t>
  </si>
  <si>
    <t xml:space="preserve">﻿1 16 01053 01 0000 140
</t>
  </si>
  <si>
    <t xml:space="preserve"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</si>
  <si>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</si>
  <si>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 xml:space="preserve"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</si>
  <si>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</si>
  <si>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</si>
  <si>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</si>
  <si>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</si>
  <si>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</si>
  <si>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</si>
  <si>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01133 01 0000 140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</si>
  <si>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</si>
  <si>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﻿1 16 01143 01 0000 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</si>
  <si>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</si>
  <si>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</si>
  <si>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</si>
  <si>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01157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</si>
  <si>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</si>
  <si>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﻿1 16 01173 01 0000 140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</si>
  <si>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</si>
  <si>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</si>
  <si>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</si>
  <si>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</si>
  <si>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</si>
  <si>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﻿1 16 01203 01 0000 140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</si>
  <si>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</si>
  <si>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</si>
  <si>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</si>
  <si>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﻿1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</si>
  <si>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</si>
  <si>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﻿1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</si>
  <si>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</si>
  <si>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﻿1 16 07090 14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</si>
  <si>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</si>
  <si>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 xml:space="preserve">﻿1 16 10032 14 0000 140</t>
  </si>
  <si>
    <t xml:space="preserve"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</si>
  <si>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﻿1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</si>
  <si>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</si>
  <si>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1 17 00 000 00 0000 000</t>
  </si>
  <si>
    <t xml:space="preserve">ПРОЧИЕ НЕНАЛОГОВЫЕ ДОХОДЫ</t>
  </si>
  <si>
    <t xml:space="preserve">1 17 01 000 00 0000 180</t>
  </si>
  <si>
    <t xml:space="preserve">Невыясненные поступления</t>
  </si>
  <si>
    <t xml:space="preserve">1 17 01 040 14 0000 180</t>
  </si>
  <si>
    <t xml:space="preserve">Невыясненные поступления, зачисляемые в бюджеты муниципальных округов</t>
  </si>
  <si>
    <t xml:space="preserve">1 17 05 000 00 0000 180</t>
  </si>
  <si>
    <t xml:space="preserve">Прочие неналоговые доходы</t>
  </si>
  <si>
    <t xml:space="preserve">1 17 05 040 14 0000 180</t>
  </si>
  <si>
    <t xml:space="preserve">Прочие неналоговые доходы бюджетов муниципальных округов</t>
  </si>
  <si>
    <t xml:space="preserve">1 17 15 000 00 0000 000</t>
  </si>
  <si>
    <t xml:space="preserve">ИНИЦИАТИВНЫЕ ПЛАТЕЖИ</t>
  </si>
  <si>
    <t xml:space="preserve">1 17 15 020 14 0000 150</t>
  </si>
  <si>
    <t xml:space="preserve">Инициативные платежи, зачисляемые в бюджеты муниципальных округов</t>
  </si>
  <si>
    <t xml:space="preserve">2 00 00 000 00 0000 000 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</si>
  <si>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</si>
  <si>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</si>
  <si>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</si>
  <si>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2 02 10 000 00 0000 000 </t>
  </si>
  <si>
    <t xml:space="preserve"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</si>
  <si>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</si>
  <si>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</si>
  <si>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</si>
  <si>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</si>
  <si>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в том числе</t>
  </si>
  <si>
    <t xml:space="preserve"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</si>
  <si>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</si>
  <si>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 xml:space="preserve"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</si>
  <si>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</si>
  <si>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 xml:space="preserve">Иные дотации на стимулирование к увеличению численности самозанятых граждан</t>
  </si>
  <si>
    <t xml:space="preserve">2 02 20 000 00 0000 000 </t>
  </si>
  <si>
    <t xml:space="preserve">Субсидии бюджетам бюджетной системы Российской Федерации (межбюджетные субсидии)</t>
  </si>
  <si>
    <t xml:space="preserve">2 02 20 077 00 0000 150</t>
  </si>
  <si>
    <t xml:space="preserve">Субсидии бюджетам на софинансирование капитальных вложений в объекты муниципальной собственности</t>
  </si>
  <si>
    <t xml:space="preserve">2 02 20 077 14 0000 150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</si>
  <si>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</si>
  <si>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Субсидии на реализацию приоритетного проекта "Новый клуб" программы "Комфортный край"</t>
  </si>
  <si>
    <t xml:space="preserve">2 02 25 394 00 0000 150 </t>
  </si>
  <si>
    <t xml:space="preserve"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</si>
  <si>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</si>
  <si>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Субсидии бюджетам муниципальных округов на приведение в нормативное состояние автомобильных дорог и искусственных дорожных сооружений</t>
  </si>
  <si>
    <t xml:space="preserve">2 02 25 467 00 0000 150 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</si>
  <si>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</si>
  <si>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2 02 25 467 14 0000 150 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</si>
  <si>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</si>
  <si>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2 02 25 497 00 0000 150 </t>
  </si>
  <si>
    <t xml:space="preserve">Субсидии бюджетам на реализацию мероприятий по обеспечению жильем молодых семей</t>
  </si>
  <si>
    <t xml:space="preserve">2 02 25 497 14 0000 150 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</si>
  <si>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</si>
  <si>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</si>
  <si>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 xml:space="preserve">Субсидия бюджетам на поддержку отрасли культуры</t>
  </si>
  <si>
    <t xml:space="preserve">2 02 25 519 14 0000 150 </t>
  </si>
  <si>
    <t xml:space="preserve">Субсидия бюджетам муниципальных округов на поддержку отрасли культуры</t>
  </si>
  <si>
    <t xml:space="preserve">Субсидии на государственную поддержку лучших работников сельских учреждений  культуры</t>
  </si>
  <si>
    <t xml:space="preserve">2 02 25 555 00 0000 150</t>
  </si>
  <si>
    <t xml:space="preserve">Субсидии бюджетам на реализацию программ формирования современной городской среды</t>
  </si>
  <si>
    <t xml:space="preserve">2 02 25 555 14 0000 150</t>
  </si>
  <si>
    <t xml:space="preserve">Субсидии бюджетам муниципальных округов на реализацию программ формирования современной городской среды</t>
  </si>
  <si>
    <t xml:space="preserve">Софинансируемые из федерального бюджета</t>
  </si>
  <si>
    <t xml:space="preserve">Не софинансируемые из федерального бюджета</t>
  </si>
  <si>
    <t xml:space="preserve">﻿2 02 25 576 00 0000 150</t>
  </si>
  <si>
    <t xml:space="preserve">Субсидии бюджетам на обеспечение комплексного развития сельских территорий</t>
  </si>
  <si>
    <t xml:space="preserve">﻿2 02 25 576 14 0000 150</t>
  </si>
  <si>
    <t xml:space="preserve"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</si>
  <si>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</si>
  <si>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﻿2 02 25 750 00 0000 150</t>
  </si>
  <si>
    <t xml:space="preserve">Субсидии бюджетам на реализацию мероприятий по модернизации школьных систем образования</t>
  </si>
  <si>
    <t xml:space="preserve">﻿2 02 25 750 14 0000 150</t>
  </si>
  <si>
    <t xml:space="preserve">Субсидии бюджетам муниципальных округов на реализацию мероприятий по модернизации школьных систем образования</t>
  </si>
  <si>
    <t xml:space="preserve">2 02 29 999 14 0000 150 </t>
  </si>
  <si>
    <t xml:space="preserve">Прочие субсидии бюджетам муниципальных округов</t>
  </si>
  <si>
    <t xml:space="preserve"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</si>
  <si>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</si>
  <si>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 xml:space="preserve">Субсидия на подготовку и проведение празднования на краевом уровне памятных дат</t>
  </si>
  <si>
    <t xml:space="preserve"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</si>
  <si>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</si>
  <si>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 xml:space="preserve"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</si>
  <si>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 xml:space="preserve">Субсидии на софинансирование проектов инициативного бюджетирования</t>
  </si>
  <si>
    <t xml:space="preserve">Субсидии бюджетам муниципальных образований на разработку проектов межевания территории и проведение комплексных кадастровых работ</t>
  </si>
  <si>
    <t xml:space="preserve">Субсидия на реализацию программы "Комфортный край"</t>
  </si>
  <si>
    <t xml:space="preserve"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</si>
  <si>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 xml:space="preserve">Субсидия на реализацию мероприятия "Умею плавать!"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</si>
  <si>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</si>
  <si>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</si>
  <si>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</si>
  <si>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</si>
  <si>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 xml:space="preserve">Единая субвенция бюджетам муниципальных образований на выполнение отдельных государственных полномочий в сфере образования</t>
  </si>
  <si>
    <t xml:space="preserve"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</si>
  <si>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 xml:space="preserve"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</si>
  <si>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Субвенции бюджетам муниципальных образований на мероприятия по организации оздоровления и отдыха детей</t>
  </si>
  <si>
    <t xml:space="preserve"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</si>
  <si>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</si>
  <si>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</si>
  <si>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 xml:space="preserve">Субвенции бюджетам муниципальных образований на составление протоколов об административных правонарушениях</t>
  </si>
  <si>
    <t xml:space="preserve"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</si>
  <si>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 xml:space="preserve"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</si>
  <si>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</si>
  <si>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</si>
  <si>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</si>
  <si>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 xml:space="preserve"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</si>
  <si>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</si>
  <si>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 xml:space="preserve"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</si>
  <si>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</si>
  <si>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2 02 35 118 14 0000 150</t>
  </si>
  <si>
    <t xml:space="preserve"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</si>
  <si>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</si>
  <si>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</si>
  <si>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</si>
  <si>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</si>
  <si>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</si>
  <si>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 xml:space="preserve">Прочие субвенции бюджетам муниципальных округов</t>
  </si>
  <si>
    <t xml:space="preserve"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</si>
  <si>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</si>
  <si>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 xml:space="preserve">﻿Иные межбюджетные трансферты</t>
  </si>
  <si>
    <t xml:space="preserve">2 02 45 050 14 0000 150 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</si>
  <si>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</si>
  <si>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2 02 45 179 14 0000 150 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</si>
  <si>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</si>
  <si>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</si>
  <si>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</si>
  <si>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</si>
  <si>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 xml:space="preserve">Прочие межбюджетные трансферты, передаваемые бюджетам муниципальных округов</t>
  </si>
  <si>
    <t xml:space="preserve">Иные межбюджетные трансферты на оснащение муниципальных образовательных организаций оборудованием, средствами обучения и воспитания</t>
  </si>
  <si>
    <t xml:space="preserve">Иные межбюджетные трансферты на организацию занятий физической культурой в образовательных организациях</t>
  </si>
  <si>
    <t xml:space="preserve"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</si>
  <si>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 xml:space="preserve"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</si>
  <si>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</si>
  <si>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 xml:space="preserve"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</si>
  <si>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 xml:space="preserve">Иные МБТ на реализацию мероприятий по профилактике безопасности дорожного движения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</si>
  <si>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</si>
  <si>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</si>
  <si>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2 03 04099 14 0000 150</t>
  </si>
  <si>
    <t xml:space="preserve">Прочие безвозмездные поступления от государственных (муниципальных) организаций в бюджеты муниципальных округов</t>
  </si>
  <si>
    <t xml:space="preserve">2 07 00000 00 0000 000</t>
  </si>
  <si>
    <t xml:space="preserve">ПРОЧИЕ БЕЗВОЗМЕЗДНЫЕ ПОСТУПЛЕНИЯ</t>
  </si>
  <si>
    <t xml:space="preserve">2 07 04 050 14 0000 150</t>
  </si>
  <si>
    <t xml:space="preserve">Прочие безвозмездные поступления в бюджеты муниципальных округов</t>
  </si>
  <si>
    <t xml:space="preserve">2 18 00 000 00 0000 000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</si>
  <si>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</si>
  <si>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2 18 04 010 14 0000 150</t>
  </si>
  <si>
    <t xml:space="preserve">Доходы бюджетов муниципальных округов от возврата бюджетными учреждениями остатков субсидий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</si>
  <si>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</si>
  <si>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</si>
  <si>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2 19 60010 14 0000 150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</si>
  <si>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</si>
  <si>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ИТОГО ДОХОДОВ</t>
  </si>
  <si>
    <t xml:space="preserve">Приложение 2</t>
  </si>
  <si>
    <t xml:space="preserve">к распоряжению администрации Юсьвинского муниципального округа Пермского края округа</t>
  </si>
  <si>
    <t xml:space="preserve">Отчет об исполнении бюджета Юсьвинского муниципального округа Пермского края  по расходам за 1 полугодие 2025 года</t>
  </si>
  <si>
    <t xml:space="preserve">Ведомство</t>
  </si>
  <si>
    <t xml:space="preserve">Раздел, подраздел</t>
  </si>
  <si>
    <t xml:space="preserve">Целевая статья</t>
  </si>
  <si>
    <t xml:space="preserve">Вид расходов</t>
  </si>
  <si>
    <t xml:space="preserve">Направление расходов (отрасль), наименование показателя</t>
  </si>
  <si>
    <t xml:space="preserve">Исполнено на 01.07.2025 г.</t>
  </si>
  <si>
    <t xml:space="preserve">% исп. от квартальных назначений</t>
  </si>
  <si>
    <t xml:space="preserve">Администрация Юсьвинского муниципального округа Пермского края</t>
  </si>
  <si>
    <t xml:space="preserve">0100</t>
  </si>
  <si>
    <t xml:space="preserve">Общегосударственные вопросы</t>
  </si>
  <si>
    <t xml:space="preserve">0102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</si>
  <si>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</si>
  <si>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00 0 00 00000</t>
  </si>
  <si>
    <t xml:space="preserve">Муниципальные программы Юсьвинского муниципального округа Пермского края</t>
  </si>
  <si>
    <t xml:space="preserve">01 0 00 00000</t>
  </si>
  <si>
    <t xml:space="preserve">Муниципальная программа "Муниципальное управление в Юсьвинском муниципальном округе Пермского края"</t>
  </si>
  <si>
    <t xml:space="preserve"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</si>
  <si>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</si>
  <si>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 xml:space="preserve">01 2 10 00000</t>
  </si>
  <si>
    <t xml:space="preserve"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</si>
  <si>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 xml:space="preserve">01 2 10 4У060</t>
  </si>
  <si>
    <t xml:space="preserve">Обеспечение выполнения функций главы муниципального округа - главы администрации Юсьвинского муниципального округа Пермского края</t>
  </si>
  <si>
    <t xml:space="preserve"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</si>
  <si>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</si>
  <si>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</si>
  <si>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</si>
  <si>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</si>
  <si>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</si>
  <si>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 xml:space="preserve">200</t>
  </si>
  <si>
    <t xml:space="preserve">Закупка товаров, работ и услуг для обеспечения  государственных (муниципальных) нужд</t>
  </si>
  <si>
    <t xml:space="preserve">300</t>
  </si>
  <si>
    <t xml:space="preserve">Социальное обеспечение и иные выплаты населению</t>
  </si>
  <si>
    <t xml:space="preserve">800</t>
  </si>
  <si>
    <t xml:space="preserve">Иные бюджетные ассигнования</t>
  </si>
  <si>
    <t xml:space="preserve">01 3 00 00000</t>
  </si>
  <si>
    <t xml:space="preserve"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</si>
  <si>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 xml:space="preserve">01 3 10 00000</t>
  </si>
  <si>
    <t xml:space="preserve">Основное мероприятие "Обеспечение выполнения переданных отдельных государственных полномочий"</t>
  </si>
  <si>
    <t xml:space="preserve">01 3 10 2С150</t>
  </si>
  <si>
    <t xml:space="preserve">Образование комиссий по делам несовершеннолетних и защите их прав и организация их деятельности</t>
  </si>
  <si>
    <t xml:space="preserve">01 3 10 2В230</t>
  </si>
  <si>
    <t xml:space="preserve">Обеспечение хранения, комплектования, учет и использование архивных документов государственной части архивного фонда Пермского края</t>
  </si>
  <si>
    <t xml:space="preserve">01 3 10 2П040</t>
  </si>
  <si>
    <t xml:space="preserve">Составление протоколов об административных правонарушениях</t>
  </si>
  <si>
    <t xml:space="preserve">01 3 10 2П060</t>
  </si>
  <si>
    <t xml:space="preserve">Осуществление полномочий по созданию и организации деятельности административных комиссий</t>
  </si>
  <si>
    <t xml:space="preserve">01 3 10 2У110</t>
  </si>
  <si>
    <t xml:space="preserve"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</si>
  <si>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01 3 10 2Т060</t>
  </si>
  <si>
    <t xml:space="preserve"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</si>
  <si>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 xml:space="preserve">04 0 00 00000</t>
  </si>
  <si>
    <t xml:space="preserve">Муниципальная программа "Улучшение жилищных условий граждан, проживающих в Юсьвинском муниципальном округе Пермского края"</t>
  </si>
  <si>
    <t xml:space="preserve">04 0 30 00000</t>
  </si>
  <si>
    <t xml:space="preserve"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</si>
  <si>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 xml:space="preserve">04 0 30 2С090</t>
  </si>
  <si>
    <t xml:space="preserve"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</si>
  <si>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 xml:space="preserve">90 0 00 00000</t>
  </si>
  <si>
    <t xml:space="preserve">Непрограммные мероприятия</t>
  </si>
  <si>
    <t xml:space="preserve">92 0 00 00000</t>
  </si>
  <si>
    <t xml:space="preserve">Мероприятия, осуществляемые органами местного самоуправления Юсьвинского муниципального округа в рамках непрограммных направлений</t>
  </si>
  <si>
    <t xml:space="preserve">92 0 00 2У100</t>
  </si>
  <si>
    <t xml:space="preserve"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</si>
  <si>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92 0 00 00230</t>
  </si>
  <si>
    <t xml:space="preserve">Исполнение решений судов, вступивших в законную силу, и оплата государственной пошлины</t>
  </si>
  <si>
    <t xml:space="preserve">0105</t>
  </si>
  <si>
    <t xml:space="preserve"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</si>
  <si>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</si>
  <si>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</si>
  <si>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 xml:space="preserve">01 3 10 51200</t>
  </si>
  <si>
    <t xml:space="preserve"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</si>
  <si>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0113</t>
  </si>
  <si>
    <t xml:space="preserve">Другие общегосударственные расходы</t>
  </si>
  <si>
    <t xml:space="preserve">01 1 00 00000</t>
  </si>
  <si>
    <t xml:space="preserve">Подпрограмма "Формирование общедоступной информационно-коммуникационной среды"</t>
  </si>
  <si>
    <t xml:space="preserve">01 1 20 00000</t>
  </si>
  <si>
    <t xml:space="preserve">Основное мероприятие "Предоставление муниципальных услуг в электронном виде"</t>
  </si>
  <si>
    <t xml:space="preserve">01 1 20 4У020</t>
  </si>
  <si>
    <t xml:space="preserve"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</si>
  <si>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 xml:space="preserve">01 1 20 4У040</t>
  </si>
  <si>
    <t xml:space="preserve">Обеспечение функционирования официального сайта администрации Юсьвинского муниципального округа Пермского края</t>
  </si>
  <si>
    <t xml:space="preserve">01 3 10 59300</t>
  </si>
  <si>
    <t xml:space="preserve">Государственная регистрация актов гражданского состояния</t>
  </si>
  <si>
    <t xml:space="preserve">01 5 00 00000</t>
  </si>
  <si>
    <t xml:space="preserve">Подпрограмма "Формирование позитивного имиджа Юсьвинского муниципального округа Пермского края"</t>
  </si>
  <si>
    <t xml:space="preserve">01 5 10 00000</t>
  </si>
  <si>
    <t xml:space="preserve">Основное мероприятие "Формирование позитивного имиджа Юсьвинского муниципального округа Пермского края"</t>
  </si>
  <si>
    <t xml:space="preserve">01 5 10 4У092</t>
  </si>
  <si>
    <t xml:space="preserve">Изготовление печатной продукции</t>
  </si>
  <si>
    <t xml:space="preserve">01 5 10 4У093</t>
  </si>
  <si>
    <t xml:space="preserve"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</si>
  <si>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 xml:space="preserve">05 0 00 00000</t>
  </si>
  <si>
    <t xml:space="preserve">Муниципальная программа "Управление муниципальным имуществом  Юсьвинского муниципального округа Пермского края"</t>
  </si>
  <si>
    <t xml:space="preserve">05 0 10 00000</t>
  </si>
  <si>
    <t xml:space="preserve"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</si>
  <si>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 xml:space="preserve">05 0 10 SP250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</si>
  <si>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</si>
  <si>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 xml:space="preserve">в том числе за счет краевого бюджета</t>
  </si>
  <si>
    <t xml:space="preserve">в том числе за счет местного бюджета</t>
  </si>
  <si>
    <t xml:space="preserve">90 0 00 00000 </t>
  </si>
  <si>
    <t xml:space="preserve">Непрограммные мероприятия  </t>
  </si>
  <si>
    <t xml:space="preserve"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</si>
  <si>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 xml:space="preserve">92 0 00 00220</t>
  </si>
  <si>
    <t xml:space="preserve"> Обеспечение деятельности  муниципального казенного учреждения «Единый сервисный центр» </t>
  </si>
  <si>
    <t xml:space="preserve">92 0 00 00221</t>
  </si>
  <si>
    <t xml:space="preserve">Подготовка котельных к отопительному сезону</t>
  </si>
  <si>
    <t xml:space="preserve">92 0 00 00260</t>
  </si>
  <si>
    <t xml:space="preserve">Представительские расходы и иные расходы, связанные с представительской деятельностью органов местного самоуправления</t>
  </si>
  <si>
    <t xml:space="preserve">92 0 00 00270</t>
  </si>
  <si>
    <t xml:space="preserve">Расходы на уплату членского взноса в Совет муниципальных образований </t>
  </si>
  <si>
    <t xml:space="preserve">92 0 00 4КЖ50</t>
  </si>
  <si>
    <t xml:space="preserve">Предоставление субсидий СО НКО на организацию  и проведение общественно-значимых мероприятий с людьми пожилого возраста</t>
  </si>
  <si>
    <t xml:space="preserve">600</t>
  </si>
  <si>
    <t xml:space="preserve">Предоставление субсидий бюджетным, автономным учреждениям и иным некоммерческим организациям</t>
  </si>
  <si>
    <t xml:space="preserve">92 0 00 00420</t>
  </si>
  <si>
    <t xml:space="preserve">Установка новогодних елей на территории Юсьвинского муниципального округа Пермского края</t>
  </si>
  <si>
    <t xml:space="preserve">92 0 00 00777</t>
  </si>
  <si>
    <t xml:space="preserve">Резервный фонд администрации Юсьвинского муниципального округа Пермского края</t>
  </si>
  <si>
    <t xml:space="preserve">0200</t>
  </si>
  <si>
    <t xml:space="preserve">Национальная оборона</t>
  </si>
  <si>
    <t xml:space="preserve">0203</t>
  </si>
  <si>
    <t xml:space="preserve">Мобилизационная и вневойсковая подготовка</t>
  </si>
  <si>
    <t xml:space="preserve"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</si>
  <si>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Основное мероприятие "Обеспечение выполнения переданных государственных полномочий"</t>
  </si>
  <si>
    <t xml:space="preserve">01 3 10 51180</t>
  </si>
  <si>
    <t xml:space="preserve">Осуществление первичного воинского учета органами местного самоуправления поселений, муниципальных и городских округов</t>
  </si>
  <si>
    <t xml:space="preserve">0300</t>
  </si>
  <si>
    <t xml:space="preserve">Национальная безопасность и правоохранительная деятельность</t>
  </si>
  <si>
    <t xml:space="preserve">0309</t>
  </si>
  <si>
    <t xml:space="preserve">Защита населения и территории от чрезвычайных ситуаций и стихийных бедствий природного и техногенного характера, гражданская оборона</t>
  </si>
  <si>
    <t xml:space="preserve">13 0 00 00000</t>
  </si>
  <si>
    <t xml:space="preserve"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</si>
  <si>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 xml:space="preserve">13 0 10 00000</t>
  </si>
  <si>
    <t xml:space="preserve"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</si>
  <si>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 xml:space="preserve">13 0 10 4Ч010</t>
  </si>
  <si>
    <t xml:space="preserve">Обучение членов комиссии по ГО и РСЧС </t>
  </si>
  <si>
    <t xml:space="preserve">13 0 10 4Ч020</t>
  </si>
  <si>
    <t xml:space="preserve"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</si>
  <si>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 xml:space="preserve">13 0 10 4Ч080</t>
  </si>
  <si>
    <t xml:space="preserve"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</si>
  <si>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 xml:space="preserve">13 0 10 00170</t>
  </si>
  <si>
    <t xml:space="preserve">Обеспечение содержания  муниципального казенного учреждения «ЕДДС»</t>
  </si>
  <si>
    <t xml:space="preserve">0310</t>
  </si>
  <si>
    <t xml:space="preserve">Обеспечение пожарной безопасности</t>
  </si>
  <si>
    <t xml:space="preserve">Муниципальные программы Юсьвинского муниципального округа</t>
  </si>
  <si>
    <t xml:space="preserve"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</si>
  <si>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 xml:space="preserve">13 0 20 00000</t>
  </si>
  <si>
    <t xml:space="preserve">Основное мероприятие "Обеспечение  пожарной безопасности на территории Юсьвинского муниципального округа Пермского края"</t>
  </si>
  <si>
    <t xml:space="preserve">13 0 20 4Ч030</t>
  </si>
  <si>
    <t xml:space="preserve">Обеспечение первичными мерами пожарной безопасности</t>
  </si>
  <si>
    <t xml:space="preserve">13 0 20 4Ч040</t>
  </si>
  <si>
    <t xml:space="preserve"> Противопожарное водоснабжение Юсьвинского муниципального округа Пермского края</t>
  </si>
  <si>
    <t xml:space="preserve">13 0 20 00180</t>
  </si>
  <si>
    <t xml:space="preserve">Создание условий для организации добровольной пожарной охраны на территории ЮМО ПК</t>
  </si>
  <si>
    <t xml:space="preserve">0314</t>
  </si>
  <si>
    <t xml:space="preserve">Другие вопросы в области национальной безопасности и правоохранительной деятельности</t>
  </si>
  <si>
    <t xml:space="preserve">08 0 00 00000 </t>
  </si>
  <si>
    <t xml:space="preserve"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</si>
  <si>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08 1  00 00000</t>
  </si>
  <si>
    <t xml:space="preserve"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</si>
  <si>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 xml:space="preserve">08 1 10 00000</t>
  </si>
  <si>
    <t xml:space="preserve"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</si>
  <si>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 xml:space="preserve">08 1 10 4П020</t>
  </si>
  <si>
    <t xml:space="preserve"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</si>
  <si>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 xml:space="preserve">08 1 10 4П070</t>
  </si>
  <si>
    <t xml:space="preserve"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</si>
  <si>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</si>
  <si>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 xml:space="preserve">Подпрограмма "Предупреждение  правонарушений, совершаемых на улице и в общественных местах"</t>
  </si>
  <si>
    <t xml:space="preserve">08 2 10 00000</t>
  </si>
  <si>
    <t xml:space="preserve">Основное мероприятие "Обеспечение общественной безопасности на территории Юсьвинского муниципального округа Пермского края"</t>
  </si>
  <si>
    <t xml:space="preserve">08 2 10 SП020</t>
  </si>
  <si>
    <t xml:space="preserve">Организация деятельности народной дружины по охране общественного порядка</t>
  </si>
  <si>
    <t xml:space="preserve">за счет краевого бюджета</t>
  </si>
  <si>
    <t xml:space="preserve">за счет местного бюджета</t>
  </si>
  <si>
    <t xml:space="preserve">08 2 10 4П080</t>
  </si>
  <si>
    <t xml:space="preserve">Организация и проведение рейдовых и других профилактических мероприятий, в т.ч. с несовершеннолетними</t>
  </si>
  <si>
    <t xml:space="preserve">08 2 10 4П091</t>
  </si>
  <si>
    <t xml:space="preserve">Размещение уличной социальной рекламы</t>
  </si>
  <si>
    <t xml:space="preserve">13 0 30 00000</t>
  </si>
  <si>
    <t xml:space="preserve">Основное мероприятие "Оснащенность пунктов временного размещения"</t>
  </si>
  <si>
    <t xml:space="preserve">13 0 30 4Ч070</t>
  </si>
  <si>
    <t xml:space="preserve">Обеспечение материальными резервами ПВР</t>
  </si>
  <si>
    <t xml:space="preserve">0400</t>
  </si>
  <si>
    <t xml:space="preserve">Национальная экономика</t>
  </si>
  <si>
    <t xml:space="preserve">0405</t>
  </si>
  <si>
    <t xml:space="preserve">Сельское хозяйство и рыболовство</t>
  </si>
  <si>
    <t xml:space="preserve">09 0 00 00000</t>
  </si>
  <si>
    <t xml:space="preserve">Муниципальная программа "Экономическое развитие Юсьвинского муниципального округа Пермского края"</t>
  </si>
  <si>
    <t xml:space="preserve">09 2 00 00000</t>
  </si>
  <si>
    <t xml:space="preserve">Подпрограмма  «Развитие сельского хозяйства в Юсьвинском муниципальном округе Пермского края»</t>
  </si>
  <si>
    <t xml:space="preserve">09 2 10 00000</t>
  </si>
  <si>
    <t xml:space="preserve">Основное мероприятие "Поддержка и развитие малых форм хозяйствования"</t>
  </si>
  <si>
    <t xml:space="preserve">09 2 10 4С020</t>
  </si>
  <si>
    <t xml:space="preserve">Проведение  сельскохозяйственных ярмарок</t>
  </si>
  <si>
    <t xml:space="preserve">09 2 20 00000</t>
  </si>
  <si>
    <t xml:space="preserve">Основное мероприятие "Поддержка кадрового потенциала"</t>
  </si>
  <si>
    <t xml:space="preserve">09 2 20 4С030</t>
  </si>
  <si>
    <t xml:space="preserve">Проведение мероприятия, посвященного Дню работников сельского хозяйства и перерабатывающей промышленности</t>
  </si>
  <si>
    <t xml:space="preserve">09 2 20 4С050</t>
  </si>
  <si>
    <t xml:space="preserve">Проведение отраслевых  семинаров со специалистами сельхозпредприятий</t>
  </si>
  <si>
    <t xml:space="preserve">09 2 20 4С060</t>
  </si>
  <si>
    <t xml:space="preserve">Проведение конкурса техников по искусственному осеменению  коров</t>
  </si>
  <si>
    <t xml:space="preserve">09 2 20 4С070</t>
  </si>
  <si>
    <t xml:space="preserve">Проведение конкурса механизаторов</t>
  </si>
  <si>
    <t xml:space="preserve">09 2 20 4С080</t>
  </si>
  <si>
    <t xml:space="preserve">Проведение конкурса операторов машинного доения</t>
  </si>
  <si>
    <t xml:space="preserve">10 0 00 00000</t>
  </si>
  <si>
    <t xml:space="preserve">Муниципальная программа "Территориальное развитие Юсьвинского муниципального округа Пермского края"</t>
  </si>
  <si>
    <t xml:space="preserve">10 2 00 00000</t>
  </si>
  <si>
    <t xml:space="preserve">Подпрограмма "Благоустройство территории  Юсьвинского муниципального округа Пермского края"</t>
  </si>
  <si>
    <t xml:space="preserve">10 2 40 00000</t>
  </si>
  <si>
    <t xml:space="preserve"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</si>
  <si>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 xml:space="preserve">10 2 40 4Б020</t>
  </si>
  <si>
    <t xml:space="preserve"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</si>
  <si>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 xml:space="preserve">92 0 00 2У150</t>
  </si>
  <si>
    <t xml:space="preserve">Организация мероприятий при осуществлении деятельности по обращению с животными без владельцев</t>
  </si>
  <si>
    <t xml:space="preserve">0408</t>
  </si>
  <si>
    <t xml:space="preserve">Транспорт</t>
  </si>
  <si>
    <t xml:space="preserve">11 0 00 00000</t>
  </si>
  <si>
    <t xml:space="preserve">Муниципальная программа "Развитие транспортной системы Юсьвинского муниципального округа Пермского края"</t>
  </si>
  <si>
    <t xml:space="preserve">11 2 00 00000</t>
  </si>
  <si>
    <t xml:space="preserve"> Подпрограмма "Развитие автомобильного транспорта Юсьвинского муниципального округа Пермского края"</t>
  </si>
  <si>
    <t xml:space="preserve"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</si>
  <si>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</si>
  <si>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 xml:space="preserve">11 2 10 4Д051</t>
  </si>
  <si>
    <t xml:space="preserve"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</si>
  <si>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 xml:space="preserve">0409</t>
  </si>
  <si>
    <t xml:space="preserve">Дорожное хозяйство (дорожные фонды)</t>
  </si>
  <si>
    <t xml:space="preserve">11 1 00 00000</t>
  </si>
  <si>
    <t xml:space="preserve">Подпрограмма "Развитие и совершенствование автомобильных дорог Юсьвинского муниципального округа Пермского края"</t>
  </si>
  <si>
    <t xml:space="preserve">11 1 10 00000</t>
  </si>
  <si>
    <t xml:space="preserve"> Основное мероприятие "Паспортизация муниципальных дорог общего пользования"</t>
  </si>
  <si>
    <t xml:space="preserve">11 1 10 9Д010</t>
  </si>
  <si>
    <t xml:space="preserve">Разработка технических паспортов на автомобильные дороги Юсьвинского муниципального округа Пермского края</t>
  </si>
  <si>
    <t xml:space="preserve">11 1 20 00000</t>
  </si>
  <si>
    <t xml:space="preserve"> Основное мероприятие "Проектно-изыскательские работы"</t>
  </si>
  <si>
    <t xml:space="preserve">11 1 20 9Д023</t>
  </si>
  <si>
    <t xml:space="preserve">Предпроектное обследование моста через р. Лысковка автомобильной дороги "Подъезд к пристани Пожва" км 0+677</t>
  </si>
  <si>
    <t xml:space="preserve">11 1 40 00000</t>
  </si>
  <si>
    <t xml:space="preserve">Основное мероприятие "Ремонт муниципальных дорог и искусственных дорожных сооружений"</t>
  </si>
  <si>
    <t xml:space="preserve">11 1 40 SД110</t>
  </si>
  <si>
    <t xml:space="preserve">Ремонт автомобильных дорог (софинансируемые из бюджета ПК)</t>
  </si>
  <si>
    <t xml:space="preserve">в том числе за счет средств бюджета Пермского края</t>
  </si>
  <si>
    <t xml:space="preserve">11 1 40 9Д031</t>
  </si>
  <si>
    <t xml:space="preserve">Ремонт автомобильных дорог (несофинансируемые из бюджета ПК)</t>
  </si>
  <si>
    <t xml:space="preserve">11 1 40 9Д030</t>
  </si>
  <si>
    <t xml:space="preserve">Восстановление мостов и труб (несофинансируемые)</t>
  </si>
  <si>
    <t xml:space="preserve">11 1 50 00000 </t>
  </si>
  <si>
    <t xml:space="preserve">Основное мероприятие "Содержание автомобильных дорог"</t>
  </si>
  <si>
    <t xml:space="preserve">11 1 50 9Д040</t>
  </si>
  <si>
    <t xml:space="preserve"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</si>
  <si>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 xml:space="preserve">11 1 R1 00000 </t>
  </si>
  <si>
    <t xml:space="preserve">Основное мероприятие "Реализация федерального проекта "Региональная и местная дорожная сеть"</t>
  </si>
  <si>
    <t xml:space="preserve">11 1 R1 53940</t>
  </si>
  <si>
    <t xml:space="preserve">Приведение в нормативное состояние искусственных дорожных сооружений</t>
  </si>
  <si>
    <t xml:space="preserve">в том числе за счет федерального бюджета</t>
  </si>
  <si>
    <t xml:space="preserve">11 1 И8 00000 </t>
  </si>
  <si>
    <t xml:space="preserve">Основное мероприятие "«Региональный проект «Региональная и местная дорожная сеть (Пермский край)»"</t>
  </si>
  <si>
    <t xml:space="preserve">11 1 И8 54470</t>
  </si>
  <si>
    <t xml:space="preserve">Развитие и приведение в нормативное состояние автомобильных дорог местного значения, включающих искусственные дорожные сооружения</t>
  </si>
  <si>
    <t xml:space="preserve">11 3 00 00000</t>
  </si>
  <si>
    <t xml:space="preserve">Подпрограмма "Повышение безопасности  дорожного движения на автомобильных дорогах Юсьвинского муниципального округа Пермского края"</t>
  </si>
  <si>
    <t xml:space="preserve">11 3 10 00000</t>
  </si>
  <si>
    <t xml:space="preserve">Основное мероприятие "Обеспечение безопасности дорожных условий на автомобильных дорогах"</t>
  </si>
  <si>
    <t xml:space="preserve">11 3 10 9Д060</t>
  </si>
  <si>
    <t xml:space="preserve">Замена  и (или) установка  барьерных ограждений, автобусных остановок, недостающих дорожных знаков, информационных щитов, светофоров</t>
  </si>
  <si>
    <t xml:space="preserve">0412</t>
  </si>
  <si>
    <t xml:space="preserve">Другие вопросы в области национальной экономики</t>
  </si>
  <si>
    <t xml:space="preserve">05 0 10 4И020</t>
  </si>
  <si>
    <t xml:space="preserve"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</si>
  <si>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 xml:space="preserve">05 0 20 00000</t>
  </si>
  <si>
    <t xml:space="preserve">Основное мероприятие "Приобретение (выкуп) в муниципальную собственность объектов недвижимости "</t>
  </si>
  <si>
    <t xml:space="preserve">05 0 20 4И050</t>
  </si>
  <si>
    <t xml:space="preserve">Приобретение (выкуп) в муниципальную собственность объектов недвижимости</t>
  </si>
  <si>
    <t xml:space="preserve">400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</si>
  <si>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</si>
  <si>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09 1 00 00000</t>
  </si>
  <si>
    <t xml:space="preserve">Подпрограмма  «Развитие малого и среднего предпринимательства в Юсьвинском муниципальном округе Пермского края»</t>
  </si>
  <si>
    <t xml:space="preserve">09 1 10 00000</t>
  </si>
  <si>
    <t xml:space="preserve">Основное мероприятие "Создание условий для формирования комфортной деловой среды для развития и ведения бизнеса"</t>
  </si>
  <si>
    <t xml:space="preserve">09 1 10 4Э030</t>
  </si>
  <si>
    <t xml:space="preserve">Проведение мероприятия, посвященного Дню российского предпринимательства</t>
  </si>
  <si>
    <t xml:space="preserve">09 1 10 4Э031</t>
  </si>
  <si>
    <t xml:space="preserve">Организация обучения для СМСП и самозанятых</t>
  </si>
  <si>
    <t xml:space="preserve">09 1 20 00000</t>
  </si>
  <si>
    <t xml:space="preserve"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</si>
  <si>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 xml:space="preserve">09 1 20 4Э080</t>
  </si>
  <si>
    <t xml:space="preserve">Участие в экспозиции муниципалитетов  Пермского края в рамках форума «Дни пермского бизнеса»</t>
  </si>
  <si>
    <t xml:space="preserve">09 1 КК 00000</t>
  </si>
  <si>
    <t xml:space="preserve">Основное мероприятие "Региональный проект "Комфортный край"</t>
  </si>
  <si>
    <t xml:space="preserve">09 1 КК SP430</t>
  </si>
  <si>
    <t xml:space="preserve">Оборудование торговых мест торговыми прилавками</t>
  </si>
  <si>
    <t xml:space="preserve">за счет средств краевого бюджета</t>
  </si>
  <si>
    <t xml:space="preserve"> за счет местного бюджета</t>
  </si>
  <si>
    <t xml:space="preserve">15 0 00 00000</t>
  </si>
  <si>
    <t xml:space="preserve">Муниципальная программа " Распоряжение земельными ресурсами Юсьвинском муниципальном округе Пермского края"</t>
  </si>
  <si>
    <t xml:space="preserve">15 0 10 00000</t>
  </si>
  <si>
    <t xml:space="preserve">Основное мероприятие «Управление земельными ресурсами»</t>
  </si>
  <si>
    <t xml:space="preserve">15 0 10 4Г010</t>
  </si>
  <si>
    <t xml:space="preserve">Формирование земельных участков</t>
  </si>
  <si>
    <t xml:space="preserve">15 0 10 SЦ140</t>
  </si>
  <si>
    <t xml:space="preserve">Разработка проектов межевания территории и проведение  комплексных  кадастровых работ </t>
  </si>
  <si>
    <t xml:space="preserve">15 0 20 00000</t>
  </si>
  <si>
    <t xml:space="preserve"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</si>
  <si>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 xml:space="preserve">15 0 20 4Г030</t>
  </si>
  <si>
    <t xml:space="preserve"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</si>
  <si>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 xml:space="preserve">92 0 00 00200</t>
  </si>
  <si>
    <t xml:space="preserve">Обеспечение деятельности МКУ "Управление дорожного хозяйства и капитального строительства"</t>
  </si>
  <si>
    <t xml:space="preserve">0500</t>
  </si>
  <si>
    <t xml:space="preserve">Жилищно-коммунальное хозяйство</t>
  </si>
  <si>
    <t xml:space="preserve">0501</t>
  </si>
  <si>
    <t xml:space="preserve">Жилищное хозяйство</t>
  </si>
  <si>
    <t xml:space="preserve">05 0 10 4И030</t>
  </si>
  <si>
    <t xml:space="preserve"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</si>
  <si>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 xml:space="preserve">05 0 10 4И040</t>
  </si>
  <si>
    <t xml:space="preserve">Проведение капитального ремонта муниципального жилищного фонда, возмещение затрат нанимателям за капитальный ремонт</t>
  </si>
  <si>
    <t xml:space="preserve">05 0 10 4И060</t>
  </si>
  <si>
    <t xml:space="preserve">Содержание жилых помещений маневренного фонда Юсьвинского муниципального округа Пермского края</t>
  </si>
  <si>
    <t xml:space="preserve"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</si>
  <si>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</si>
  <si>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 за счет краевого бюджета</t>
  </si>
  <si>
    <t xml:space="preserve">0502</t>
  </si>
  <si>
    <t xml:space="preserve">Коммунальное хозяйство</t>
  </si>
  <si>
    <t xml:space="preserve">10 2 30 00000</t>
  </si>
  <si>
    <t xml:space="preserve">Основное мероприятие "Мероприятия по охране окружающей среды"</t>
  </si>
  <si>
    <t xml:space="preserve">10 2 30 4М036 </t>
  </si>
  <si>
    <t xml:space="preserve">Организация зон санитарной охраны водозаборных скважин</t>
  </si>
  <si>
    <t xml:space="preserve"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</si>
  <si>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</si>
  <si>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 xml:space="preserve">10 3 10 00000</t>
  </si>
  <si>
    <t xml:space="preserve"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</si>
  <si>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 xml:space="preserve">10 3 10 4М042</t>
  </si>
  <si>
    <t xml:space="preserve">Приобретение системы водоочистки на водозаборные скважины</t>
  </si>
  <si>
    <t xml:space="preserve">10 3 10 4М070</t>
  </si>
  <si>
    <t xml:space="preserve">Ремонт (обустройство) источников водоснабжения и систем водоснабжения</t>
  </si>
  <si>
    <t xml:space="preserve">10 3 10 4М075</t>
  </si>
  <si>
    <t xml:space="preserve"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</si>
  <si>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 xml:space="preserve">10 3 10 SP410</t>
  </si>
  <si>
    <t xml:space="preserve"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</si>
  <si>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10 3 10 4М076</t>
  </si>
  <si>
    <t xml:space="preserve">Актуализация схем теплоснабжения, водоснабжения и водоотведения Юсьвинского муниципального округа Пермского края</t>
  </si>
  <si>
    <t xml:space="preserve">10 3 10 4М080</t>
  </si>
  <si>
    <t xml:space="preserve">Техническое и аварийно-диспетчерское обслуживание распределительных газопроводов</t>
  </si>
  <si>
    <t xml:space="preserve">10 3 10 4М082</t>
  </si>
  <si>
    <t xml:space="preserve">Проектирование блочно-модульных газовых котельных</t>
  </si>
  <si>
    <t xml:space="preserve">10 3 10 4М085</t>
  </si>
  <si>
    <t xml:space="preserve">Ремонт трубопроводов подземных участков теплотрассы п. Пожва</t>
  </si>
  <si>
    <t xml:space="preserve">10 3 КК 00000</t>
  </si>
  <si>
    <t xml:space="preserve">10 3 КК SP410</t>
  </si>
  <si>
    <t xml:space="preserve">92 0 00 00600</t>
  </si>
  <si>
    <t xml:space="preserve">Обеспечение функционирования очистных сооружений в с. Юсьва</t>
  </si>
  <si>
    <t xml:space="preserve">92 0 00 00223</t>
  </si>
  <si>
    <t xml:space="preserve">Аренда топливозаправщика для хранения сжиженного газа</t>
  </si>
  <si>
    <t xml:space="preserve">0503</t>
  </si>
  <si>
    <t xml:space="preserve">Благоустройство</t>
  </si>
  <si>
    <t xml:space="preserve">10 1 00 00000</t>
  </si>
  <si>
    <t xml:space="preserve">Подпрограмма "Комплексное  развитие сельских территорий"</t>
  </si>
  <si>
    <t xml:space="preserve">10 1 10 L5765</t>
  </si>
  <si>
    <t xml:space="preserve">Реализация мероприятий, направленных на комплексное развитие сельских территорий (Благоустройство сельских территорий)</t>
  </si>
  <si>
    <t xml:space="preserve">за счет федерального бюджета</t>
  </si>
  <si>
    <t xml:space="preserve">за счет средств местного бюджета</t>
  </si>
  <si>
    <t xml:space="preserve">10 2 20 00000</t>
  </si>
  <si>
    <t xml:space="preserve">Основное мероприятие "Благоустройство территории Юсьвинского муниципального округа Пермского края"</t>
  </si>
  <si>
    <t xml:space="preserve">10 2 20 SP080 </t>
  </si>
  <si>
    <t xml:space="preserve">Реализация проектов инициативного бюджетирования</t>
  </si>
  <si>
    <t xml:space="preserve">внебюджетные источники</t>
  </si>
  <si>
    <t xml:space="preserve">10 2 20 4М090</t>
  </si>
  <si>
    <t xml:space="preserve">Обустройство тротуаров в населенных пунктах Юсьвинского муниципального округа Пермского края</t>
  </si>
  <si>
    <t xml:space="preserve">10 2 20 4М091</t>
  </si>
  <si>
    <t xml:space="preserve">Обустройство уличного освещения в населенных пунктах Юсьвинского муниципального округа Пермского края</t>
  </si>
  <si>
    <t xml:space="preserve">10 2 20 4М098</t>
  </si>
  <si>
    <t xml:space="preserve"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</si>
  <si>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 xml:space="preserve">10 2 20 SК320</t>
  </si>
  <si>
    <t xml:space="preserve">Благоустройство общественных пространств (парков)</t>
  </si>
  <si>
    <t xml:space="preserve">10 2 20 4М093</t>
  </si>
  <si>
    <t xml:space="preserve"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</si>
  <si>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 xml:space="preserve">10 2 30 4М035 </t>
  </si>
  <si>
    <t xml:space="preserve">Ликвидация несанкционированных свалок</t>
  </si>
  <si>
    <t xml:space="preserve">10 2 30 4М038</t>
  </si>
  <si>
    <t xml:space="preserve">Обустройство мест (площадок) накопления твердых коммунальных отходов</t>
  </si>
  <si>
    <t xml:space="preserve">10 2 30 4М032 </t>
  </si>
  <si>
    <t xml:space="preserve">Организация и проведение ежегодных субботников</t>
  </si>
  <si>
    <t xml:space="preserve">10 2 30 SP430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</si>
  <si>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</si>
  <si>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 xml:space="preserve">в том числе за счет местного  бюджета </t>
  </si>
  <si>
    <t xml:space="preserve">10 2 30 SЭ240</t>
  </si>
  <si>
    <t xml:space="preserve"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</si>
  <si>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 xml:space="preserve">в том числе за счет средств местного  бюджета </t>
  </si>
  <si>
    <t xml:space="preserve">10 2 50 00000</t>
  </si>
  <si>
    <t xml:space="preserve">Основное мероприятие "Прочие мероприятия в области благоустройства"</t>
  </si>
  <si>
    <t xml:space="preserve">10 2 50 00150</t>
  </si>
  <si>
    <t xml:space="preserve">Текущее содержание (ремонт) объектов благоустройства, организация освещения улиц</t>
  </si>
  <si>
    <t xml:space="preserve">10 2 КК 00000</t>
  </si>
  <si>
    <t xml:space="preserve">0</t>
  </si>
  <si>
    <t xml:space="preserve">10 2 КК SP430</t>
  </si>
  <si>
    <t xml:space="preserve">10 2 КК SP431</t>
  </si>
  <si>
    <t xml:space="preserve">Оборудование организованных мест отдыха людей у воды</t>
  </si>
  <si>
    <t xml:space="preserve">12 0 00 00000</t>
  </si>
  <si>
    <t xml:space="preserve">Муниципальная программа "Формирование комфортной городской среды на территории Юсьвинского муниципального округа Пермского края"</t>
  </si>
  <si>
    <t xml:space="preserve">12 0 F2 00000</t>
  </si>
  <si>
    <t xml:space="preserve">Основное мероприятие "Реализация мероприятий в рамках федерального проекта «Формирование комфортной городской среды»</t>
  </si>
  <si>
    <t xml:space="preserve">12 0 F2 55550</t>
  </si>
  <si>
    <t xml:space="preserve">Благоустройство общественных и дворовых территорий Юсьвинского муниципального округа Пермского края</t>
  </si>
  <si>
    <t xml:space="preserve">12 0 И4 00000</t>
  </si>
  <si>
    <t xml:space="preserve">Основное мероприятие "Региональный проект «Формирование комфортной городской среды (Пермский край)»</t>
  </si>
  <si>
    <t xml:space="preserve">12 0 И4 55550</t>
  </si>
  <si>
    <t xml:space="preserve">12 0 30  00000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</si>
  <si>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</si>
  <si>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 xml:space="preserve">12 0 30  SЖ090</t>
  </si>
  <si>
    <t xml:space="preserve"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</si>
  <si>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 xml:space="preserve">0600</t>
  </si>
  <si>
    <t xml:space="preserve">Охрана окружающей среды</t>
  </si>
  <si>
    <t xml:space="preserve">0605</t>
  </si>
  <si>
    <t xml:space="preserve">Другие вопросы в области охраны окружающей среды</t>
  </si>
  <si>
    <t xml:space="preserve">10 2 30 4М037</t>
  </si>
  <si>
    <t xml:space="preserve">Мероприятия по организации экологического воспитания и формирования экологической культуры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</si>
  <si>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</si>
  <si>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</si>
  <si>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 xml:space="preserve">0700</t>
  </si>
  <si>
    <t xml:space="preserve">Образование</t>
  </si>
  <si>
    <t xml:space="preserve">0702</t>
  </si>
  <si>
    <t xml:space="preserve">Общее образование</t>
  </si>
  <si>
    <t xml:space="preserve">02 0 00 00000</t>
  </si>
  <si>
    <t xml:space="preserve">Муниципальная программа "Образование Юсьвинского муниципального округа Пермского края"</t>
  </si>
  <si>
    <t xml:space="preserve">02 2 00 00000</t>
  </si>
  <si>
    <t xml:space="preserve">Подпрограмма "Общее (начальное, основное, среднее) образование"</t>
  </si>
  <si>
    <t xml:space="preserve">02 2 30 00000</t>
  </si>
  <si>
    <t xml:space="preserve"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</si>
  <si>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 xml:space="preserve">02 2 30 SН070</t>
  </si>
  <si>
    <t xml:space="preserve">Проектирование объекта "Строительство интерната Майкорская ОШИ Юсьвинского муниципального округа"</t>
  </si>
  <si>
    <t xml:space="preserve">02 2 30 SН072</t>
  </si>
  <si>
    <t xml:space="preserve">92 0 00 00440</t>
  </si>
  <si>
    <t xml:space="preserve">Подготовительные работы по мероприятию "Строительство интерната Майкорская ОШИ Юсьвинского муниципального округа"</t>
  </si>
  <si>
    <t xml:space="preserve">92 0 00 00450</t>
  </si>
  <si>
    <t xml:space="preserve"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</si>
  <si>
    <t xml:space="preserve">0800</t>
  </si>
  <si>
    <t xml:space="preserve">Культура и кинематография</t>
  </si>
  <si>
    <t xml:space="preserve">0801</t>
  </si>
  <si>
    <t xml:space="preserve">Культура</t>
  </si>
  <si>
    <t xml:space="preserve">06 0 00 00000</t>
  </si>
  <si>
    <t xml:space="preserve">Муниципальная программа  "Развитие культуры, искусства и молодежной политики в  Юсьвинском муниципальном округе Пермского края"</t>
  </si>
  <si>
    <t xml:space="preserve">06 1 00 00000</t>
  </si>
  <si>
    <t xml:space="preserve">Подпрограмма "Сохранение и развитие культурного потенциала Юсьвинского муниципального округа Пермского края"</t>
  </si>
  <si>
    <t xml:space="preserve">06 1 70 00000</t>
  </si>
  <si>
    <t xml:space="preserve"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</si>
  <si>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 xml:space="preserve">06 1 70 4К092 </t>
  </si>
  <si>
    <t xml:space="preserve">Осуществление технологического присоединениянового здания Купросского сельского дома культуры на 50 мест в с. Купрос</t>
  </si>
  <si>
    <t xml:space="preserve">06 1 70 SК310</t>
  </si>
  <si>
    <t xml:space="preserve">Участие в реализации проекта «Новый клуб» программа «Комфортный край»</t>
  </si>
  <si>
    <t xml:space="preserve">Строительство Купросского сельского дома культуры на 50 мест в с. Купрос</t>
  </si>
  <si>
    <t xml:space="preserve">06 1 КК 00000</t>
  </si>
  <si>
    <t xml:space="preserve">Основное мероприятие «Региональный проект «Комфортный край»</t>
  </si>
  <si>
    <t xml:space="preserve">06 1 КК SК310</t>
  </si>
  <si>
    <t xml:space="preserve">0804</t>
  </si>
  <si>
    <t xml:space="preserve">Другие вопросы в области культуры, кинематографии</t>
  </si>
  <si>
    <t xml:space="preserve">06 0 00 00000 </t>
  </si>
  <si>
    <t xml:space="preserve"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</si>
  <si>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</si>
  <si>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 xml:space="preserve">06 1 50 00000</t>
  </si>
  <si>
    <t xml:space="preserve">Основное мероприятие "Организация и проведение социально- значимых мероприятий в сфере искусства и культуры"</t>
  </si>
  <si>
    <t xml:space="preserve">06 1 50 4К080</t>
  </si>
  <si>
    <t xml:space="preserve">Проведение мероприятий, приуроченных к 100-ию  Юсьвинского района</t>
  </si>
  <si>
    <t xml:space="preserve">Социальная политика</t>
  </si>
  <si>
    <t xml:space="preserve">1001</t>
  </si>
  <si>
    <t xml:space="preserve">Пенсионное обеспечение</t>
  </si>
  <si>
    <t xml:space="preserve">01 2 10 70001</t>
  </si>
  <si>
    <t xml:space="preserve">Выплата пенсии за выслугу лет лицам, замещавшим муниципальные  должности и должности муниципальной службы</t>
  </si>
  <si>
    <t xml:space="preserve">1003</t>
  </si>
  <si>
    <t xml:space="preserve">Социальное обеспечение населения</t>
  </si>
  <si>
    <t xml:space="preserve">Охрана семьи и детства</t>
  </si>
  <si>
    <t xml:space="preserve">04 0 10 00000</t>
  </si>
  <si>
    <t xml:space="preserve">Основное мероприятие  "Обеспечение жильем молодых семей"</t>
  </si>
  <si>
    <t xml:space="preserve">04 0 10 2С020</t>
  </si>
  <si>
    <t xml:space="preserve">Обеспечение жильем молодых семей</t>
  </si>
  <si>
    <t xml:space="preserve">04 0 10 L4970</t>
  </si>
  <si>
    <t xml:space="preserve"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</si>
  <si>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1006</t>
  </si>
  <si>
    <t xml:space="preserve">Другие вопросы в области социальной политики</t>
  </si>
  <si>
    <t xml:space="preserve">04 0 30 2С070</t>
  </si>
  <si>
    <t xml:space="preserve"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</si>
  <si>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Управление образования администрации Юсьвинского муниципального округа Пермского края</t>
  </si>
  <si>
    <t xml:space="preserve">0701</t>
  </si>
  <si>
    <t xml:space="preserve">Дошкольное образование</t>
  </si>
  <si>
    <t xml:space="preserve">02 1 00 00000</t>
  </si>
  <si>
    <t xml:space="preserve">Подпрограмма "Дошкольное образование"</t>
  </si>
  <si>
    <t xml:space="preserve"> 02 1 10 00000</t>
  </si>
  <si>
    <t xml:space="preserve">Основное мероприятие "Оказание услуг по присмотру и уходу, реализации основных общеобразовательных программ дошкольного образования"</t>
  </si>
  <si>
    <t xml:space="preserve">02 1 10 00150</t>
  </si>
  <si>
    <t xml:space="preserve">Оказание услуг дошкольного образования в рамках полномочий Юсьвинского муниципального округа Пермского края</t>
  </si>
  <si>
    <t xml:space="preserve">02 1 10 2Н021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</si>
  <si>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</si>
  <si>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02 1 10 4Н010</t>
  </si>
  <si>
    <t xml:space="preserve">Обеспечение бесплатного проезда обучающихся до места обучения и обратно</t>
  </si>
  <si>
    <t xml:space="preserve">02 1 10 2Н420</t>
  </si>
  <si>
    <t xml:space="preserve">Оснащение муниципальных образовательных организаций оборудованием, средствами обученияи воспитания</t>
  </si>
  <si>
    <t xml:space="preserve">02 5 00 00000</t>
  </si>
  <si>
    <t xml:space="preserve">Подпрограмма "Кадровая политика"</t>
  </si>
  <si>
    <t xml:space="preserve">02 5 30 00000</t>
  </si>
  <si>
    <t xml:space="preserve">Основное мероприятие "Предоставление социальных гарантий и льгот педагогическим работникам образовательных учреждений"</t>
  </si>
  <si>
    <t xml:space="preserve">02 5 30 2Н024</t>
  </si>
  <si>
    <t xml:space="preserve">Предоставление  мер социальной поддержки педагогическим работникам общеобразовательных организаций</t>
  </si>
  <si>
    <t xml:space="preserve">02 2 10 00000 </t>
  </si>
  <si>
    <t xml:space="preserve"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</si>
  <si>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02 2 10 00150</t>
  </si>
  <si>
    <t xml:space="preserve">Оказание услуг в сфере общего образования в рамках полномочий Юсьвинского муниципального округа Пермского края</t>
  </si>
  <si>
    <t xml:space="preserve">02 2 10 2Н021</t>
  </si>
  <si>
    <t xml:space="preserve"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</si>
  <si>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 xml:space="preserve">02 2 10 SH040</t>
  </si>
  <si>
    <t xml:space="preserve"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</si>
  <si>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 xml:space="preserve">02 2 20 00000</t>
  </si>
  <si>
    <t xml:space="preserve"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</si>
  <si>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 xml:space="preserve">02 2 20 4Н010</t>
  </si>
  <si>
    <t xml:space="preserve">Обеспечение бесплатного проезда  обучающихся до места обучения и обратно</t>
  </si>
  <si>
    <t xml:space="preserve">02 2 20 4Н030</t>
  </si>
  <si>
    <t xml:space="preserve">Обеспечение доступности качественного образования учащимся общеобразовательных учреждений из отдаленных населенных пунктов округа</t>
  </si>
  <si>
    <t xml:space="preserve">02 2 20 4Н040</t>
  </si>
  <si>
    <t xml:space="preserve">Организация подвоза питания для обучающихся  (воспитанников) структурных подразделений образовательных учреждений</t>
  </si>
  <si>
    <t xml:space="preserve">02 2 20 L3030</t>
  </si>
  <si>
    <t xml:space="preserve"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</si>
  <si>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 xml:space="preserve">02 2 20 L3040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</si>
  <si>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</si>
  <si>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02 2 20 23930</t>
  </si>
  <si>
    <t xml:space="preserve"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</si>
  <si>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 xml:space="preserve">02 2 20 2Н420</t>
  </si>
  <si>
    <t xml:space="preserve">Оснащение муниципальных образовательных организаций оборудованием, средствами обучения и воспитания</t>
  </si>
  <si>
    <t xml:space="preserve">02 2 ЕВ 00000</t>
  </si>
  <si>
    <t xml:space="preserve">Основное мероприятие "Патриотическое воспитание граждан Российской Федерации в рамках реализации федерального проекта"</t>
  </si>
  <si>
    <t xml:space="preserve">02 2 ЕВ 5179F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</si>
  <si>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</si>
  <si>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02 2 Ю6 00000</t>
  </si>
  <si>
    <t xml:space="preserve">Основное мероприятие "Региональный проект "Педагоги и наставники (Пермский край)""</t>
  </si>
  <si>
    <t xml:space="preserve">02 2 Ю6 50500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</si>
  <si>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</si>
  <si>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02 2 Ю6 51790</t>
  </si>
  <si>
    <t xml:space="preserve">02 2 Ю6 53030</t>
  </si>
  <si>
    <t xml:space="preserve">02 6 00 00000</t>
  </si>
  <si>
    <t xml:space="preserve">Подпрограмма "Приведение образовательных организаций в нормативное состояние"</t>
  </si>
  <si>
    <t xml:space="preserve">02  6 10 00000</t>
  </si>
  <si>
    <t xml:space="preserve"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</si>
  <si>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 xml:space="preserve">02 6 10 SP350</t>
  </si>
  <si>
    <t xml:space="preserve"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</si>
  <si>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 xml:space="preserve">02 6 10 L7500</t>
  </si>
  <si>
    <t xml:space="preserve"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</si>
  <si>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 xml:space="preserve">в том числе за счет средств федерального  бюджета </t>
  </si>
  <si>
    <t xml:space="preserve">02  6 КК 00000</t>
  </si>
  <si>
    <t xml:space="preserve">02 6 КК SP350</t>
  </si>
  <si>
    <t xml:space="preserve">02  6 Ю4 00000</t>
  </si>
  <si>
    <t xml:space="preserve">Основное мероприятие "Региональный проект "Все лучшее детям" (Пермский край)"</t>
  </si>
  <si>
    <t xml:space="preserve">02 6 Ю4 57500</t>
  </si>
  <si>
    <t xml:space="preserve">Участие в реализации мероприятий по модернизации школьных систем образования</t>
  </si>
  <si>
    <t xml:space="preserve">0703</t>
  </si>
  <si>
    <t xml:space="preserve">Дополнительное образование детей</t>
  </si>
  <si>
    <t xml:space="preserve">02 3 00 00000</t>
  </si>
  <si>
    <t xml:space="preserve">Подпрограмма "Дополнительное образование и воспитание детей"</t>
  </si>
  <si>
    <t xml:space="preserve">02 3 10 00000</t>
  </si>
  <si>
    <t xml:space="preserve">Основное мероприятие "Оказание услуг по реализации дополнительных образовательных программ"</t>
  </si>
  <si>
    <t xml:space="preserve">02 3 10 00150</t>
  </si>
  <si>
    <t xml:space="preserve"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</si>
  <si>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 xml:space="preserve">02 3 10 00155</t>
  </si>
  <si>
    <t xml:space="preserve"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</si>
  <si>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 xml:space="preserve">0709</t>
  </si>
  <si>
    <t xml:space="preserve">Другие вопросы в области образования</t>
  </si>
  <si>
    <t xml:space="preserve">02 3 10 4Н050</t>
  </si>
  <si>
    <t xml:space="preserve">Мероприятия, направленные на поддержку и развитие одаренных детей</t>
  </si>
  <si>
    <t xml:space="preserve">02 3 10 4Н060</t>
  </si>
  <si>
    <t xml:space="preserve">Обеспечение деятельности психолого-медико педагогической комиссии</t>
  </si>
  <si>
    <t xml:space="preserve">02 3 10 4Н066</t>
  </si>
  <si>
    <t xml:space="preserve">Организация и проведение мероприятий для детей приоритетных категорий</t>
  </si>
  <si>
    <t xml:space="preserve">02 3 10 4Н067</t>
  </si>
  <si>
    <t xml:space="preserve"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</si>
  <si>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 xml:space="preserve">02 3 10 4Н068</t>
  </si>
  <si>
    <t xml:space="preserve">Мероприятия по формированию патриотического и духовно-нравственного воспитания детей</t>
  </si>
  <si>
    <t xml:space="preserve">02 4 00 00000</t>
  </si>
  <si>
    <t xml:space="preserve">Подпрограмма "Развитие системы отдыха, оздоровления и занятости детей"</t>
  </si>
  <si>
    <t xml:space="preserve">02 4 10 00000</t>
  </si>
  <si>
    <t xml:space="preserve">Основное мероприятие "Организация оздоровительной кампании в каникулярный период"</t>
  </si>
  <si>
    <t xml:space="preserve">02 4 10 4Н081</t>
  </si>
  <si>
    <t xml:space="preserve">Обеспечение организации досуга, занятости и отдыха детей приоритетных категорий в каникулярное время</t>
  </si>
  <si>
    <t xml:space="preserve">02 4 10 4Н082</t>
  </si>
  <si>
    <t xml:space="preserve">Обеспечение организации отдыха детей в каникулярное время в рамках полномочий Юсьвинского муниципального округа Пермского края</t>
  </si>
  <si>
    <t xml:space="preserve">02 4 10 2С140</t>
  </si>
  <si>
    <t xml:space="preserve"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</si>
  <si>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 xml:space="preserve">02 5 20 00000</t>
  </si>
  <si>
    <t xml:space="preserve">Основное мероприятие "Мероприятия, обеспечивающие кадровую политику в сфере образования"</t>
  </si>
  <si>
    <t xml:space="preserve">02 5 20 4Н090</t>
  </si>
  <si>
    <t xml:space="preserve">Мероприятия, обеспечивающие кадровую политику в сфере образования</t>
  </si>
  <si>
    <t xml:space="preserve">02 5 20 4Н095</t>
  </si>
  <si>
    <t xml:space="preserve">Проведение и участие в семинарах, конференциях, форумах, конкурсах по обмену опытом с участием педагогических работников</t>
  </si>
  <si>
    <t xml:space="preserve">02 7 00 00000</t>
  </si>
  <si>
    <t xml:space="preserve">Подпрограмма "Реализация государственной политики в сфере образования"</t>
  </si>
  <si>
    <t xml:space="preserve">02 7 10 00000</t>
  </si>
  <si>
    <t xml:space="preserve">Основное мероприятие "Развитие системы этнокультурного образования"</t>
  </si>
  <si>
    <t xml:space="preserve">02 7 10 4Н210</t>
  </si>
  <si>
    <t xml:space="preserve">Проведение традиционных народных праздников, массовых мероприятий, направленных на сохранение и развитие коми-пермяцкой культуры</t>
  </si>
  <si>
    <t xml:space="preserve">02 1 10 4Н020</t>
  </si>
  <si>
    <t xml:space="preserve">Обеспечение бесплатным питанием обучающихся с ограниченными возможностями здоровья и детей-инвалидов в образовательных учреждениях</t>
  </si>
  <si>
    <t xml:space="preserve">02 2 20 2Н025</t>
  </si>
  <si>
    <t xml:space="preserve">Обеспечение питанием обучающихся из многодетных семей, нуждающихся в мерах социальной поддержки</t>
  </si>
  <si>
    <t xml:space="preserve">02 2 20 2Н026</t>
  </si>
  <si>
    <t xml:space="preserve">Обеспечение питанием обучающихся из семей, нуждающихся в мерах социальной поддержки</t>
  </si>
  <si>
    <t xml:space="preserve">02 2 20 4Н020</t>
  </si>
  <si>
    <t xml:space="preserve">Обеспечение бесплатным питанием обучающихся с ограниченными возможностями здоровья, детей-инвалидов в образовательных учреждениях</t>
  </si>
  <si>
    <t xml:space="preserve">02 5 30 2С170</t>
  </si>
  <si>
    <t xml:space="preserve"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</si>
  <si>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02 1 10 2Н022</t>
  </si>
  <si>
    <t xml:space="preserve"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</si>
  <si>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 xml:space="preserve">Физическая культура и спорт</t>
  </si>
  <si>
    <t xml:space="preserve">1101</t>
  </si>
  <si>
    <t xml:space="preserve">Физическая культура</t>
  </si>
  <si>
    <t xml:space="preserve">07 0 00 00000</t>
  </si>
  <si>
    <t xml:space="preserve">Муниципальная программа "Развитие физической культуры и спорта в  Юсьвинском муниципальном округе Пермского края"</t>
  </si>
  <si>
    <t xml:space="preserve">07 0 10 00000</t>
  </si>
  <si>
    <t xml:space="preserve"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</si>
  <si>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</si>
  <si>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</si>
  <si>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SФ320</t>
  </si>
  <si>
    <t xml:space="preserve">Реализация мероприятия "Умею плавать!"</t>
  </si>
  <si>
    <t xml:space="preserve">07 0 10 2Ф180</t>
  </si>
  <si>
    <t xml:space="preserve">Обеспечение условий для развития физической культуры и массового спорта</t>
  </si>
  <si>
    <t xml:space="preserve">07 0 20 00000</t>
  </si>
  <si>
    <t xml:space="preserve"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</si>
  <si>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 xml:space="preserve">07 0 30 SФ130</t>
  </si>
  <si>
    <t xml:space="preserve"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</si>
  <si>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Отдел культуры, молодежной политики и спорта администрации Юсьвинского муниципального округа Пермского края</t>
  </si>
  <si>
    <t xml:space="preserve">06 1 40 00000</t>
  </si>
  <si>
    <t xml:space="preserve">Основное мероприятие "Предоставление дополнительного образования детям в области искусства"</t>
  </si>
  <si>
    <t xml:space="preserve">06 1 40 00150</t>
  </si>
  <si>
    <t xml:space="preserve">Реализация дополнительного образования детям в области искусства</t>
  </si>
  <si>
    <t xml:space="preserve">0707</t>
  </si>
  <si>
    <t xml:space="preserve">Молодежная политика</t>
  </si>
  <si>
    <t xml:space="preserve">06 2 00 00000</t>
  </si>
  <si>
    <t xml:space="preserve">Подпрограмма "Молодежная политика"</t>
  </si>
  <si>
    <t xml:space="preserve">06 2 10 00000</t>
  </si>
  <si>
    <t xml:space="preserve">Основное мероприятие "Организация и проведение мероприятий среди молодежи"</t>
  </si>
  <si>
    <t xml:space="preserve">06 2 10 4К130 </t>
  </si>
  <si>
    <t xml:space="preserve"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</si>
  <si>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SН220</t>
  </si>
  <si>
    <t xml:space="preserve">Реализация мероприятий в сфере молодежной политики</t>
  </si>
  <si>
    <t xml:space="preserve">06 1 10 00000 </t>
  </si>
  <si>
    <t xml:space="preserve"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</si>
  <si>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</si>
  <si>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 xml:space="preserve">Организация и проведение мероприятий культурно-досуговыми учреждениями </t>
  </si>
  <si>
    <t xml:space="preserve">06 1 20 00000</t>
  </si>
  <si>
    <t xml:space="preserve">Основное мероприятие "Сохранение и развитие библиотечного дела"</t>
  </si>
  <si>
    <t xml:space="preserve">06 1 20 00150</t>
  </si>
  <si>
    <t xml:space="preserve">Библиотечное, библиографическое и информационное обслуживание пользователей библиотеки</t>
  </si>
  <si>
    <t xml:space="preserve">06 1 20 4К010</t>
  </si>
  <si>
    <t xml:space="preserve">Комплектование книжных фондов муниципальных общедоступных  библиотек </t>
  </si>
  <si>
    <t xml:space="preserve">06 1 30 00000</t>
  </si>
  <si>
    <t xml:space="preserve">Основное мероприятие "Сохранение, пополнение, популяризация музейного фонда и развития музеев"</t>
  </si>
  <si>
    <t xml:space="preserve">06 1 30 00150</t>
  </si>
  <si>
    <t xml:space="preserve">Публичный показ музейных предметов, музейных коллекций</t>
  </si>
  <si>
    <t xml:space="preserve">06 1  70 00000</t>
  </si>
  <si>
    <t xml:space="preserve">06 1 70 4К091 </t>
  </si>
  <si>
    <t xml:space="preserve"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</si>
  <si>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 xml:space="preserve">06 1 70 L4670 </t>
  </si>
  <si>
    <t xml:space="preserve"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</si>
  <si>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 xml:space="preserve">06 1 А2 00000</t>
  </si>
  <si>
    <t xml:space="preserve">Основное мероприятие "Реализация федерального проекта "Творческие люди"</t>
  </si>
  <si>
    <t xml:space="preserve">06 1 А2 55195</t>
  </si>
  <si>
    <t xml:space="preserve">Государственная поддержка отрасли культуры (оказание государственной поддержки лучшим работникам сельских учреждений культуры)</t>
  </si>
  <si>
    <t xml:space="preserve">06 1 А2 55196</t>
  </si>
  <si>
    <t xml:space="preserve">Государственная поддержка отрасли культуры (оказание государственной поддержки лучшим сельским учреждениям культуры)</t>
  </si>
  <si>
    <t xml:space="preserve"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</si>
  <si>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 xml:space="preserve">06 1 50 4К020</t>
  </si>
  <si>
    <t xml:space="preserve"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</si>
  <si>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 xml:space="preserve">06 1 50 4К030</t>
  </si>
  <si>
    <t xml:space="preserve"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</si>
  <si>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 xml:space="preserve">06 1 60 00000</t>
  </si>
  <si>
    <t xml:space="preserve">Основное мероприятие "Кадровая политика"</t>
  </si>
  <si>
    <t xml:space="preserve">06 1 60 4К060 </t>
  </si>
  <si>
    <t xml:space="preserve">Обеспечение кадровой политики в сфере культуры и искусства</t>
  </si>
  <si>
    <t xml:space="preserve"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</si>
  <si>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 xml:space="preserve"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</si>
  <si>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Средства массовой информации</t>
  </si>
  <si>
    <t xml:space="preserve">Периодическая печать и издательства</t>
  </si>
  <si>
    <t xml:space="preserve">06 3 00 00000</t>
  </si>
  <si>
    <t xml:space="preserve">Подпрограмма "Информационная  политика"</t>
  </si>
  <si>
    <t xml:space="preserve">06 3 10 00000</t>
  </si>
  <si>
    <t xml:space="preserve"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</si>
  <si>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</si>
  <si>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 xml:space="preserve">Осуществление издательской деятельности (выпуск газеты «Юсьвинские вести»)</t>
  </si>
  <si>
    <t xml:space="preserve">Дума Юсьвинского муниципального округа Пермского края</t>
  </si>
  <si>
    <t xml:space="preserve">0103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</si>
  <si>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</si>
  <si>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91 0 00 00000 </t>
  </si>
  <si>
    <t xml:space="preserve">Обеспечение деятельности органов местного самоуправления Юсьвинского муниципального округа</t>
  </si>
  <si>
    <t xml:space="preserve">91 0 00 00021  </t>
  </si>
  <si>
    <t xml:space="preserve">Компенсационные выплаты депутатам Думы Юсьвинского муниципального округа Пермского края </t>
  </si>
  <si>
    <t xml:space="preserve">91 0 00 00031 </t>
  </si>
  <si>
    <t xml:space="preserve">Обеспечение деятельности Аппарата  Думы Юсьвинского муниципального округа Пермского края</t>
  </si>
  <si>
    <t xml:space="preserve">91 0 00 00033 </t>
  </si>
  <si>
    <t xml:space="preserve"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</si>
  <si>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 xml:space="preserve">Финансовое управление администрации Юсьвинского муниципального округа Пермского края</t>
  </si>
  <si>
    <t xml:space="preserve">0106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</si>
  <si>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</si>
  <si>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0111</t>
  </si>
  <si>
    <t xml:space="preserve">Резервные фонды</t>
  </si>
  <si>
    <t xml:space="preserve">92 0 00 00210</t>
  </si>
  <si>
    <t xml:space="preserve">Обеспечение деятельности  муниципального казенного учреждения «Единый учетный центр»</t>
  </si>
  <si>
    <t xml:space="preserve">92 0 00 2Н022</t>
  </si>
  <si>
    <t xml:space="preserve">92 0 00 2Н024</t>
  </si>
  <si>
    <t xml:space="preserve">Предоставление  мер социальной поддержки педагогическим работникам   общеобразовательных организаций (администрирование)</t>
  </si>
  <si>
    <t xml:space="preserve">92 0 00 2Н028</t>
  </si>
  <si>
    <t xml:space="preserve"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</si>
  <si>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 xml:space="preserve">92 0 00 2С170</t>
  </si>
  <si>
    <t xml:space="preserve"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</si>
  <si>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 xml:space="preserve">Итого расходов:</t>
  </si>
  <si>
    <t xml:space="preserve">Приложение 3</t>
  </si>
  <si>
    <t xml:space="preserve">Отчет об исполнении бюджета Юсьвинского муниципального округа Пермского края по источникам финансирования дефицита бюджета за 1 полугодие 2025 года</t>
  </si>
  <si>
    <t xml:space="preserve">(тыс.руб.)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</si>
  <si>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</si>
  <si>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</si>
  <si>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 xml:space="preserve">01 00 00 00 00 0000 000</t>
  </si>
  <si>
    <t xml:space="preserve">ИСТОЧНИКИ ВНУТРЕННЕГО ФИНАНСИРОВАНИЯ ДЕФИЦИТОВ БЮДЖЕТОВ</t>
  </si>
  <si>
    <t xml:space="preserve">-</t>
  </si>
  <si>
    <t xml:space="preserve">01 05 00 00 00 0000 000</t>
  </si>
  <si>
    <t xml:space="preserve">Изменение остатков средств на счетах по учету средств бюджетов</t>
  </si>
  <si>
    <t xml:space="preserve">01 05 00 00 00 0000 500</t>
  </si>
  <si>
    <t xml:space="preserve">Увеличение остатков средств бюджетов</t>
  </si>
  <si>
    <t xml:space="preserve">01 05 02 00 00 0000 500</t>
  </si>
  <si>
    <t xml:space="preserve">Увеличение прочих остатков средств бюджетов</t>
  </si>
  <si>
    <t xml:space="preserve">01 05 02 01 00 0000 510</t>
  </si>
  <si>
    <t xml:space="preserve">Увеличение прочих остатков денежных средств бюджетов</t>
  </si>
  <si>
    <t xml:space="preserve">01 05 02 01 14 0000 510</t>
  </si>
  <si>
    <t xml:space="preserve">Увеличение прочих остатков денежных средств бюджетов муниципальных округов</t>
  </si>
  <si>
    <t xml:space="preserve">01 05 00 00 00 0000 600</t>
  </si>
  <si>
    <t xml:space="preserve">Уменьшение остатков средств бюджетов</t>
  </si>
  <si>
    <t xml:space="preserve">01 05 02 00 00 0000 600</t>
  </si>
  <si>
    <t xml:space="preserve">Уменьшение прочих остатков средств бюджетов</t>
  </si>
  <si>
    <t xml:space="preserve">01 05 02 01 00 0000 610</t>
  </si>
  <si>
    <t xml:space="preserve">Уменьшение прочих остатков денежных средств бюджетов</t>
  </si>
  <si>
    <t xml:space="preserve">01 05 02 01 14 0000 610</t>
  </si>
  <si>
    <t xml:space="preserve">Уменьшение прочих остатков денежных средств бюджетов муниципальных округов</t>
  </si>
  <si>
    <t xml:space="preserve">Всего</t>
  </si>
  <si>
    <t xml:space="preserve">Приложение 4</t>
  </si>
  <si>
    <t xml:space="preserve">к распоряжению администрации Юсьвинского  </t>
  </si>
  <si>
    <t xml:space="preserve">муниципального округа Пермского края</t>
  </si>
  <si>
    <t xml:space="preserve">Отчет об использовании бюджетных ассигнований дорожного фонда Юсьвинского муниципального округа Персмского края за 1 полугодие 2025 года</t>
  </si>
  <si>
    <t xml:space="preserve">Остаток неиспользованных средств дорожного фонда по состоянию на 01.01.2025 г. </t>
  </si>
  <si>
    <t xml:space="preserve">Остаток неиспользованных средств дорожного фонда по состоянию на 01.04.2025 г. </t>
  </si>
  <si>
    <t xml:space="preserve">1. Доходы</t>
  </si>
  <si>
    <t xml:space="preserve">№ п/п</t>
  </si>
  <si>
    <t xml:space="preserve">Наименование доходов</t>
  </si>
  <si>
    <t xml:space="preserve">Уточненный план</t>
  </si>
  <si>
    <t xml:space="preserve">Поступило на 01.07.2025</t>
  </si>
  <si>
    <t xml:space="preserve">Отклонение</t>
  </si>
  <si>
    <t xml:space="preserve">Итого</t>
  </si>
  <si>
    <t xml:space="preserve">средства федерального бюджета</t>
  </si>
  <si>
    <t xml:space="preserve">средства краевого бюджета</t>
  </si>
  <si>
    <t xml:space="preserve">средства местного бюджета</t>
  </si>
  <si>
    <t xml:space="preserve">1.</t>
  </si>
  <si>
    <t xml:space="preserve">Доходы для определения объема дорожного фонда, всего</t>
  </si>
  <si>
    <t xml:space="preserve">в том числе:</t>
  </si>
  <si>
    <t xml:space="preserve">1.1.</t>
  </si>
  <si>
    <t xml:space="preserve"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</si>
  <si>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 xml:space="preserve">1.2.</t>
  </si>
  <si>
    <t xml:space="preserve"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</si>
  <si>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1.3.</t>
  </si>
  <si>
    <t xml:space="preserve">1.4.</t>
  </si>
  <si>
    <t xml:space="preserve">Дотации на выравнивание бюджетной обеспеченности</t>
  </si>
  <si>
    <t xml:space="preserve">2.Расходы</t>
  </si>
  <si>
    <t xml:space="preserve">Наименование направлений расходов</t>
  </si>
  <si>
    <t xml:space="preserve">Выбытия на 01.07.2025</t>
  </si>
  <si>
    <t xml:space="preserve">Муниципальная программа "Развитие транспортной системы Юсьвинского муниципального округа Пермского края", в том числе:</t>
  </si>
  <si>
    <t xml:space="preserve">Подпрограмма «Развитие и совершенствование автомобильных дорог Юсьвинского муниципального округа»</t>
  </si>
  <si>
    <t xml:space="preserve">1.1.1.</t>
  </si>
  <si>
    <t xml:space="preserve">Основное мероприятие "Паспортизация муниципальных дорог"</t>
  </si>
  <si>
    <t xml:space="preserve">Мероприятие "Разработка технических паспортов на автомобильные дороги Юсьвинского муниципального округа Пермского края"</t>
  </si>
  <si>
    <t xml:space="preserve">1.1.2.</t>
  </si>
  <si>
    <t xml:space="preserve">Основное мероприятие "Проектно-изыскательские работы"</t>
  </si>
  <si>
    <t xml:space="preserve">Мероприятие "Предпроектное обследование моста через р. Лысковка автомобильной дороги "Подъезд к пристани Пожва" км 0+677"</t>
  </si>
  <si>
    <t xml:space="preserve">1.1.3.</t>
  </si>
  <si>
    <t xml:space="preserve">Основное мероприятие «Ремонт муниципальных дорог и искусственных дорожных сооружений»</t>
  </si>
  <si>
    <t xml:space="preserve">Мероприятие "Ремонт автомобильных дорог (софинансируемые из бюджета ПК)"</t>
  </si>
  <si>
    <t xml:space="preserve">Ремонт участков автомобильных дорог</t>
  </si>
  <si>
    <t xml:space="preserve">Ремонт участка  автомобильной дороги "Купрос-Тимино-Тукачево" км 005+800 - км 006+920</t>
  </si>
  <si>
    <t xml:space="preserve">Ремонт участка  автомобильной дороги "Чинагорт - Верхняя Волпа" км 001+180 - км 002+980</t>
  </si>
  <si>
    <t xml:space="preserve">Ремонт  автомобильной дороги "Габово-Купрос-Данино"</t>
  </si>
  <si>
    <t xml:space="preserve">Ремонт автомобильной дороги по ул. Октябрьская п. Кама; </t>
  </si>
  <si>
    <t xml:space="preserve">Ремонт автомобильной дороги по ул. Пионерская п. Кама</t>
  </si>
  <si>
    <t xml:space="preserve">Ремонт автомобильной дороги по ул. Озерская д. Кузьмино</t>
  </si>
  <si>
    <t xml:space="preserve">Ремонт автомобильной дороги по ул.Мира (от ул. Ленина до ул. Октябрьская) п. Майкор</t>
  </si>
  <si>
    <t xml:space="preserve">Ремонт автомобильной дороги по ул.Северная с.Они</t>
  </si>
  <si>
    <t xml:space="preserve">Ремонт автомобильной дороги по ул. Центральная (от дома № 1 до дома № 44) д. Подволошино</t>
  </si>
  <si>
    <t xml:space="preserve">Ремонт автомобильной дороги по ул. Нагорная д. Сивашер</t>
  </si>
  <si>
    <t xml:space="preserve">Ремонт автомобильной дороги по ул. Центральная (от ул. Набережная дома № 2) д. Спирино</t>
  </si>
  <si>
    <t xml:space="preserve">Ремонт автомобильной дороги по ул. Заречная (от дома № 1 до дома № 21) д. Усть – Пожва</t>
  </si>
  <si>
    <t xml:space="preserve">Ремонт  автомобильной дороги по ул. Савинская (от дома № 1 до дома № 35) с. Юсьва</t>
  </si>
  <si>
    <t xml:space="preserve">Мероприятие "Ремонт автомобильных дорог (несофинансируемые из бюджета ПК)"</t>
  </si>
  <si>
    <t xml:space="preserve">Восстановление дорожного покрытия участка автомобильной дороги "Купрос-Тимино-Тукачево"</t>
  </si>
  <si>
    <t xml:space="preserve">Ремонт участка автомобильной дороги по ул. Апрельская с. Юсьва</t>
  </si>
  <si>
    <t xml:space="preserve">Ремонт автомобильной дороги по проулку от ул. Зеленая до ул. Школьная д. Городище</t>
  </si>
  <si>
    <t xml:space="preserve">Ремонт участка автомобильной дороги по ул. Усольская (от ул. Широкая до дома №2Д) п. Пожва</t>
  </si>
  <si>
    <t xml:space="preserve">Ремонт участка автомобильной дороги по ул. Крылова, ул. Матросова п. Пожва</t>
  </si>
  <si>
    <t xml:space="preserve">Ремонт участка автомобильной дороги по ул. Полевая(от дома №20 до дома № 22а) с. Юсьва</t>
  </si>
  <si>
    <t xml:space="preserve">Устройство площадки по ул. Советская с.Юсьва (МБОУ Юсьвинская СОШ)</t>
  </si>
  <si>
    <t xml:space="preserve">Ремонт участка автомобильной дороги от региональной автомобильной дороги "Кудымкар-Усолье" до ул. Парковая км 0+000-км 0+135 д. Макарово</t>
  </si>
  <si>
    <t xml:space="preserve">Устройство разворотной площадки в с. Тимино</t>
  </si>
  <si>
    <t xml:space="preserve">Замена переувлажненного грунта участка автомобильной дороги "Купрос-Тимино-Тукачево"</t>
  </si>
  <si>
    <t xml:space="preserve">Вырубка кустарника на участке автомобильной дороги "Купрос-Тимино-Тукачево" км 004+710 км 008+010</t>
  </si>
  <si>
    <t xml:space="preserve">Ремонт автомобильной дороги по ул. Западная (от ул. Заря Будущего до дома №10) с. Юсьва</t>
  </si>
  <si>
    <t xml:space="preserve">Ремонт автомобильной дороги по ул. Заря Будущего (от ул. Березовая до ул. Западная) с. Юсьва</t>
  </si>
  <si>
    <t xml:space="preserve"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</si>
  <si>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 xml:space="preserve">Восстановление покрытия участка автомобильной дороги по ул. Народная (от дома № 14 до дома № 10а) с. Юсьва</t>
  </si>
  <si>
    <t xml:space="preserve">Мероприятие "Восстановление мостов и труб (несофинансируемые)"</t>
  </si>
  <si>
    <t xml:space="preserve">Ремонт моста через р. Юсьва автомобильной дороги "Сивашер-Обирино-Сыскино"</t>
  </si>
  <si>
    <t xml:space="preserve">Устройство водопропускных труб на автомобильной дороге по ул. Хуторская с. Юсьва</t>
  </si>
  <si>
    <t xml:space="preserve">Восстановление водопропускных труб на автомобильных дорогах  ( ул.Пушкина и ул. Заря Будущего) с. Юсьва</t>
  </si>
  <si>
    <t xml:space="preserve">Восстановление водопропускной трубы на автомобильной дороге по ул. Береговая с. Они</t>
  </si>
  <si>
    <t xml:space="preserve"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</si>
  <si>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 xml:space="preserve">Восстановление водопропускных труб в д. Белюково</t>
  </si>
  <si>
    <t xml:space="preserve">Ремонт моста через р. Ык на автомобильной дороге "Архангельское-Антипино-Якунево-Яранево"</t>
  </si>
  <si>
    <t xml:space="preserve">Ремонт моста через р. Вежашор на автомобильной дороге "Габово-Купрос-Данино"</t>
  </si>
  <si>
    <t xml:space="preserve">Ремонт моста через р. Волпа на автомобильной дороге "Чинагорт-Верхняя Волпа"</t>
  </si>
  <si>
    <t xml:space="preserve">Ремонт моста через ручей по ул. Центральная д. Доег-Пет-Бор</t>
  </si>
  <si>
    <t xml:space="preserve">Восстановление водопропускной трубы на пересечении пер. Пушкина с ул. Суворова п. Майкор</t>
  </si>
  <si>
    <t xml:space="preserve">Ремонт моста через ручей д. Якушево на автомобильной дороге "Доег-Пет-Бор"</t>
  </si>
  <si>
    <t xml:space="preserve">Ремонт моста через р. Волпа на автомобильной дороге "Чинагорт-Верхняя Волпа" 4+607</t>
  </si>
  <si>
    <t xml:space="preserve">Устройство водопропускной трубы на ул. Комсомольская п. Майкор</t>
  </si>
  <si>
    <t xml:space="preserve">Ремонт водопропускной трубы на участке автомобильной дороги по ул. Парковая км 0+330 д. Малая Мочга</t>
  </si>
  <si>
    <t xml:space="preserve">Ремонт моста на автомобильной дороги "Бажино-Шедово"</t>
  </si>
  <si>
    <t xml:space="preserve">Восстановление водопропускной трубы на ул. Судомеханическая (вблизи дома № 16) п. Пожва</t>
  </si>
  <si>
    <t xml:space="preserve">Восстановление водопропускных труб на съезде ул. Заводская (к школе) п. Майкор и ул. Советская (к домам № 39 и № 41) с. Купрос</t>
  </si>
  <si>
    <t xml:space="preserve">Устройство водопропускной трубы на съезде с ул. Центральная с. Тимино (вблизи автобусной остановки)</t>
  </si>
  <si>
    <t xml:space="preserve">1.1.4.</t>
  </si>
  <si>
    <t xml:space="preserve">Основное мероприятие "Содержание муниципальных дорог"</t>
  </si>
  <si>
    <t xml:space="preserve"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</si>
  <si>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 xml:space="preserve">1.1.5.</t>
  </si>
  <si>
    <t xml:space="preserve">Мероприятие "Приведение в нормативное состояние искусственных дорожных сооружений"</t>
  </si>
  <si>
    <t xml:space="preserve">Подпрограмма «Повышение безопасности  дорожного движения на автомобильных дорогах Юсьвинского муниципального округа"</t>
  </si>
  <si>
    <t xml:space="preserve">1.2.1.</t>
  </si>
  <si>
    <t xml:space="preserve">Мероприятие "Замена и установка барьерных ограждений, автобусных остановок, недостающих дорожных знаков, информационных щитов, светофоров"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</si>
</sst>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0%"/>
    <numFmt numFmtId="166" formatCode="_(* #,##0.00_);_(* \(#,##0.00\);_(* \-??_);_(@_)"/>
    <numFmt numFmtId="167" formatCode="_-* #,##0.00\ _D_M_-;\-* #,##0.00\ _D_M_-;_-* \-??\ _D_M_-;_-@_-"/>
    <numFmt numFmtId="168" formatCode="_-* #,##0.00_р_._-;\-* #,##0.00_р_._-;_-* \-??_р_._-;_-@_-"/>
    <numFmt numFmtId="169" formatCode="?"/>
    <numFmt numFmtId="170" formatCode="@"/>
    <numFmt numFmtId="171" formatCode="#,##0.00000"/>
    <numFmt numFmtId="172" formatCode="#,##0.0"/>
    <numFmt numFmtId="173" formatCode="#,##0.000"/>
    <numFmt numFmtId="174" formatCode="0.00000000"/>
    <numFmt numFmtId="175" formatCode="0.00000"/>
    <numFmt numFmtId="176" formatCode="#,##0.00"/>
    <numFmt numFmtId="177" formatCode="0.0"/>
  </numFmts>
  <fonts count="94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0"/>
      <color rgb="FFFFFFFF"/>
      <name val="Arial"/>
      <family val="2"/>
      <charset val="1"/>
    </font>
    <font>
      <sz val="11"/>
      <color rgb="FFFFFFFF"/>
      <name val="Calibri"/>
      <family val="2"/>
      <charset val="204"/>
    </font>
    <font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800000"/>
      <name val="Calibri"/>
      <family val="2"/>
      <charset val="1"/>
    </font>
    <font>
      <b val="true"/>
      <sz val="11"/>
      <color rgb="FFFF66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10"/>
      <color rgb="FF80808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sz val="11"/>
      <color rgb="FF3366FF"/>
      <name val="Calibri"/>
      <family val="2"/>
      <charset val="1"/>
    </font>
    <font>
      <sz val="11"/>
      <color rgb="FFFF660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sz val="10"/>
      <name val="Arial"/>
      <family val="2"/>
      <charset val="204"/>
    </font>
    <font>
      <b val="true"/>
      <sz val="10"/>
      <color rgb="FF00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8"/>
      <name val="Arial"/>
      <family val="2"/>
      <charset val="1"/>
    </font>
    <font>
      <b val="true"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 val="true"/>
      <sz val="8"/>
      <name val="Arial"/>
      <family val="2"/>
      <charset val="1"/>
    </font>
    <font>
      <sz val="10"/>
      <color rgb="FF0000FF"/>
      <name val="Arial"/>
      <family val="2"/>
      <charset val="1"/>
    </font>
    <font>
      <sz val="19"/>
      <color rgb="FF3366FF"/>
      <name val="Arial"/>
      <family val="2"/>
      <charset val="204"/>
    </font>
    <font>
      <sz val="10"/>
      <color rgb="FFFF0000"/>
      <name val="Arial"/>
      <family val="2"/>
      <charset val="1"/>
    </font>
    <font>
      <b val="true"/>
      <sz val="18"/>
      <color rgb="FF333399"/>
      <name val="Cambria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 Cyr"/>
      <family val="0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0"/>
      <name val="Arial"/>
      <family val="0"/>
      <charset val="1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1"/>
      <color rgb="FF000000"/>
      <name val="Times New Roman CYR"/>
      <family val="0"/>
      <charset val="1"/>
    </font>
    <font>
      <b val="true"/>
      <sz val="14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i val="true"/>
      <sz val="11"/>
      <color theme="1"/>
      <name val="Calibri"/>
      <family val="2"/>
      <charset val="204"/>
    </font>
    <font>
      <i val="true"/>
      <sz val="14"/>
      <name val="Times New Roman"/>
      <family val="1"/>
      <charset val="204"/>
    </font>
    <font>
      <sz val="14"/>
      <name val="Times New Roman"/>
      <family val="1"/>
      <charset val="204"/>
    </font>
    <font>
      <b val="true"/>
      <i val="true"/>
      <sz val="14"/>
      <color rgb="FF000000"/>
      <name val="Times New Roman"/>
      <family val="1"/>
      <charset val="204"/>
    </font>
    <font>
      <b val="true"/>
      <sz val="11"/>
      <color theme="1"/>
      <name val="Calibri"/>
      <family val="2"/>
      <charset val="204"/>
    </font>
    <font>
      <b val="true"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 val="true"/>
      <sz val="9"/>
      <name val="Times New Roman"/>
      <family val="1"/>
      <charset val="204"/>
    </font>
    <font>
      <b val="true"/>
      <sz val="11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i val="true"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i val="true"/>
      <sz val="11"/>
      <color theme="1"/>
      <name val="Times New Roman"/>
      <family val="1"/>
      <charset val="204"/>
    </font>
    <font>
      <i val="true"/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b val="true"/>
      <u val="single"/>
      <sz val="13"/>
      <name val="Times New Roman"/>
      <family val="1"/>
      <charset val="204"/>
    </font>
    <font>
      <sz val="13"/>
      <name val="Times New Roman"/>
      <family val="1"/>
      <charset val="204"/>
    </font>
    <font>
      <i val="true"/>
      <sz val="12"/>
      <name val="Times New Roman"/>
      <family val="1"/>
      <charset val="204"/>
    </font>
    <font>
      <i val="true"/>
      <sz val="13.5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rgb="FF00CCFF"/>
        <bgColor rgb="FF00B0F0"/>
      </patternFill>
    </fill>
    <fill>
      <patternFill patternType="solid">
        <fgColor rgb="FFFF8080"/>
        <bgColor rgb="FFFF9F9F"/>
      </patternFill>
    </fill>
    <fill>
      <patternFill patternType="solid">
        <fgColor rgb="FFFFFFCC"/>
        <bgColor rgb="FFF0FCB4"/>
      </patternFill>
    </fill>
    <fill>
      <patternFill patternType="solid">
        <fgColor rgb="FFFFFFFF"/>
        <bgColor rgb="FFF2F2F2"/>
      </patternFill>
    </fill>
    <fill>
      <patternFill patternType="solid">
        <fgColor rgb="FF99CCFF"/>
        <bgColor rgb="FFA6D9FF"/>
      </patternFill>
    </fill>
    <fill>
      <patternFill patternType="solid">
        <fgColor rgb="FFFF99CC"/>
        <bgColor rgb="FFFF9F9F"/>
      </patternFill>
    </fill>
    <fill>
      <patternFill patternType="solid">
        <fgColor rgb="FFCCCCFF"/>
        <bgColor rgb="FFB9CDE5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B3A2C7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666699"/>
        <bgColor rgb="FF808080"/>
      </patternFill>
    </fill>
    <fill>
      <patternFill patternType="solid">
        <fgColor rgb="FF339966"/>
        <bgColor rgb="FF66B28C"/>
      </patternFill>
    </fill>
    <fill>
      <patternFill patternType="solid">
        <fgColor rgb="FFC0C0C0"/>
        <bgColor rgb="FFCCC1DA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C000"/>
      </patternFill>
    </fill>
    <fill>
      <patternFill patternType="solid">
        <fgColor rgb="FF0066CC"/>
        <bgColor rgb="FF3366FF"/>
      </patternFill>
    </fill>
    <fill>
      <patternFill patternType="solid">
        <fgColor rgb="FF800080"/>
        <bgColor rgb="FF993366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000"/>
      </patternFill>
    </fill>
    <fill>
      <patternFill patternType="solid">
        <fgColor rgb="FF3366FF"/>
        <bgColor rgb="FF0066CC"/>
      </patternFill>
    </fill>
    <fill>
      <patternFill patternType="solid">
        <fgColor rgb="FF9999FF"/>
        <bgColor rgb="FFB3A2C7"/>
      </patternFill>
    </fill>
    <fill>
      <patternFill patternType="solid">
        <fgColor rgb="FF993366"/>
        <bgColor rgb="FF951F00"/>
      </patternFill>
    </fill>
    <fill>
      <patternFill patternType="solid">
        <fgColor rgb="FF00FFFF"/>
        <bgColor rgb="FF00CCFF"/>
      </patternFill>
    </fill>
    <fill>
      <patternFill patternType="solid">
        <fgColor rgb="FF969696"/>
        <bgColor rgb="FF808080"/>
      </patternFill>
    </fill>
    <fill>
      <patternFill patternType="solid">
        <fgColor rgb="FF808080"/>
        <bgColor rgb="FF969696"/>
      </patternFill>
    </fill>
    <fill>
      <patternFill patternType="solid">
        <fgColor rgb="FF000080"/>
        <bgColor rgb="FF003366"/>
      </patternFill>
    </fill>
    <fill>
      <patternFill patternType="solid">
        <fgColor rgb="FF143314"/>
        <bgColor rgb="FF003366"/>
      </patternFill>
    </fill>
    <fill>
      <patternFill patternType="solid">
        <fgColor rgb="FFFF6600"/>
        <bgColor rgb="FFFF9900"/>
      </patternFill>
    </fill>
    <fill>
      <patternFill patternType="solid">
        <fgColor rgb="FFB0B0B0"/>
        <bgColor rgb="FFB3A2C7"/>
      </patternFill>
    </fill>
    <fill>
      <patternFill patternType="solid">
        <fgColor rgb="FFFF9F9F"/>
        <bgColor rgb="FFFF99CC"/>
      </patternFill>
    </fill>
    <fill>
      <patternFill patternType="solid">
        <fgColor rgb="FF66B28C"/>
        <bgColor rgb="FF969696"/>
      </patternFill>
    </fill>
    <fill>
      <patternFill patternType="solid">
        <fgColor rgb="FFFFFF99"/>
        <bgColor rgb="FFF0FCB4"/>
      </patternFill>
    </fill>
    <fill>
      <patternFill patternType="solid">
        <fgColor rgb="FFFF0000"/>
        <bgColor rgb="FF951F00"/>
      </patternFill>
    </fill>
    <fill>
      <patternFill patternType="solid">
        <fgColor rgb="FF99CC00"/>
        <bgColor rgb="FF92D050"/>
      </patternFill>
    </fill>
    <fill>
      <patternFill patternType="solid">
        <fgColor rgb="FFA6D9FF"/>
        <bgColor rgb="FF99CCFF"/>
      </patternFill>
    </fill>
    <fill>
      <patternFill patternType="solid">
        <fgColor rgb="FF333399"/>
        <bgColor rgb="FF003366"/>
      </patternFill>
    </fill>
    <fill>
      <patternFill patternType="darkGray">
        <fgColor rgb="FF951F00"/>
        <bgColor rgb="FF993366"/>
      </patternFill>
    </fill>
    <fill>
      <patternFill patternType="solid">
        <fgColor rgb="FF92D050"/>
        <bgColor rgb="FF99CC00"/>
      </patternFill>
    </fill>
    <fill>
      <patternFill patternType="solid">
        <fgColor rgb="FFFFFF00"/>
        <bgColor rgb="FFFFCC00"/>
      </patternFill>
    </fill>
    <fill>
      <patternFill patternType="solid">
        <fgColor theme="6" tint="0.5999"/>
        <bgColor rgb="FFC3D69B"/>
      </patternFill>
    </fill>
    <fill>
      <patternFill patternType="solid">
        <fgColor theme="6" tint="0.3999"/>
        <bgColor rgb="FFD7E4BD"/>
      </patternFill>
    </fill>
    <fill>
      <patternFill patternType="solid">
        <fgColor theme="5" tint="0.5999"/>
        <bgColor rgb="FFCCC1DA"/>
      </patternFill>
    </fill>
    <fill>
      <patternFill patternType="solid">
        <fgColor theme="8" tint="0.5999"/>
        <bgColor rgb="FFA6D9FF"/>
      </patternFill>
    </fill>
    <fill>
      <patternFill patternType="solid">
        <fgColor rgb="FFF0FCB4"/>
        <bgColor rgb="FFFFFFCC"/>
      </patternFill>
    </fill>
    <fill>
      <patternFill patternType="solid">
        <fgColor theme="7" tint="0.3999"/>
        <bgColor rgb="FFB0B0B0"/>
      </patternFill>
    </fill>
    <fill>
      <patternFill patternType="solid">
        <fgColor theme="4" tint="0.5999"/>
        <bgColor rgb="FFB7DEE8"/>
      </patternFill>
    </fill>
    <fill>
      <patternFill patternType="solid">
        <fgColor theme="7" tint="0.5999"/>
        <bgColor rgb="FFC0C0C0"/>
      </patternFill>
    </fill>
    <fill>
      <patternFill patternType="solid">
        <fgColor rgb="FF00B0F0"/>
        <bgColor rgb="FF00CCFF"/>
      </patternFill>
    </fill>
    <fill>
      <patternFill patternType="solid">
        <fgColor theme="0" tint="-0.05"/>
        <bgColor rgb="FFFFFFFF"/>
      </patternFill>
    </fill>
    <fill>
      <patternFill patternType="solid">
        <fgColor theme="9" tint="0.5999"/>
        <bgColor rgb="FFFFCC99"/>
      </patternFill>
    </fill>
    <fill>
      <patternFill patternType="solid">
        <fgColor rgb="FFFFC000"/>
        <bgColor rgb="FFFFCC00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143314"/>
      </left>
      <right style="double">
        <color rgb="FF143314"/>
      </right>
      <top style="double">
        <color rgb="FF143314"/>
      </top>
      <bottom style="double">
        <color rgb="FF143314"/>
      </bottom>
      <diagonal/>
    </border>
    <border diagonalUp="false" diagonalDown="false">
      <left/>
      <right/>
      <top/>
      <bottom style="thick">
        <color rgb="FF3366FF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9999FF"/>
      </bottom>
      <diagonal/>
    </border>
    <border diagonalUp="false" diagonalDown="false">
      <left/>
      <right/>
      <top/>
      <bottom style="double">
        <color rgb="FFFF66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143314"/>
      </left>
      <right style="thin">
        <color rgb="FF143314"/>
      </right>
      <top style="thin">
        <color rgb="FF143314"/>
      </top>
      <bottom style="thin">
        <color rgb="FF143314"/>
      </bottom>
      <diagonal/>
    </border>
    <border diagonalUp="false" diagonalDown="false"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>
        <color rgb="FFCCFFFF"/>
      </left>
      <right style="thin">
        <color rgb="FF3366FF"/>
      </right>
      <top style="medium">
        <color rgb="FFCCFFFF"/>
      </top>
      <bottom style="thin">
        <color rgb="FF3366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>
        <color rgb="FF3366FF"/>
      </top>
      <bottom style="double">
        <color rgb="FF3366FF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68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3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0" applyFont="true" applyBorder="false" applyAlignment="true" applyProtection="false">
      <alignment horizontal="general" vertical="bottom" textRotation="0" wrapText="false" indent="0" shrinkToFit="false"/>
    </xf>
    <xf numFmtId="164" fontId="7" fillId="21" borderId="0" applyFont="true" applyBorder="false" applyAlignment="true" applyProtection="false">
      <alignment horizontal="general" vertical="bottom" textRotation="0" wrapText="false" indent="0" shrinkToFit="false"/>
    </xf>
    <xf numFmtId="164" fontId="8" fillId="22" borderId="0" applyFont="true" applyBorder="false" applyAlignment="true" applyProtection="false">
      <alignment horizontal="general" vertical="bottom" textRotation="0" wrapText="false" indent="0" shrinkToFit="false"/>
    </xf>
    <xf numFmtId="164" fontId="9" fillId="6" borderId="0" applyFont="true" applyBorder="false" applyAlignment="true" applyProtection="false">
      <alignment horizontal="general" vertical="bottom" textRotation="0" wrapText="false" indent="0" shrinkToFit="false"/>
    </xf>
    <xf numFmtId="164" fontId="9" fillId="13" borderId="0" applyFont="true" applyBorder="false" applyAlignment="true" applyProtection="false">
      <alignment horizontal="general" vertical="bottom" textRotation="0" wrapText="false" indent="0" shrinkToFit="false"/>
    </xf>
    <xf numFmtId="164" fontId="8" fillId="23" borderId="0" applyFont="true" applyBorder="false" applyAlignment="true" applyProtection="false">
      <alignment horizontal="general" vertical="bottom" textRotation="0" wrapText="false" indent="0" shrinkToFit="false"/>
    </xf>
    <xf numFmtId="164" fontId="8" fillId="24" borderId="0" applyFont="true" applyBorder="false" applyAlignment="true" applyProtection="false">
      <alignment horizontal="general" vertical="bottom" textRotation="0" wrapText="false" indent="0" shrinkToFit="false"/>
    </xf>
    <xf numFmtId="164" fontId="9" fillId="25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8" fillId="26" borderId="0" applyFont="true" applyBorder="false" applyAlignment="true" applyProtection="false">
      <alignment horizontal="general" vertical="bottom" textRotation="0" wrapText="false" indent="0" shrinkToFit="false"/>
    </xf>
    <xf numFmtId="164" fontId="8" fillId="26" borderId="0" applyFont="true" applyBorder="false" applyAlignment="true" applyProtection="false">
      <alignment horizontal="general" vertical="bottom" textRotation="0" wrapText="false" indent="0" shrinkToFit="false"/>
    </xf>
    <xf numFmtId="164" fontId="9" fillId="11" borderId="0" applyFont="true" applyBorder="false" applyAlignment="true" applyProtection="false">
      <alignment horizontal="general" vertical="bottom" textRotation="0" wrapText="false" indent="0" shrinkToFit="false"/>
    </xf>
    <xf numFmtId="164" fontId="9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15" borderId="0" applyFont="true" applyBorder="false" applyAlignment="true" applyProtection="false">
      <alignment horizontal="general" vertical="bottom" textRotation="0" wrapText="false" indent="0" shrinkToFit="false"/>
    </xf>
    <xf numFmtId="164" fontId="8" fillId="14" borderId="0" applyFont="true" applyBorder="false" applyAlignment="true" applyProtection="false">
      <alignment horizontal="general" vertical="bottom" textRotation="0" wrapText="false" indent="0" shrinkToFit="false"/>
    </xf>
    <xf numFmtId="164" fontId="8" fillId="27" borderId="0" applyFont="true" applyBorder="false" applyAlignment="true" applyProtection="false">
      <alignment horizontal="general" vertical="bottom" textRotation="0" wrapText="false" indent="0" shrinkToFit="false"/>
    </xf>
    <xf numFmtId="164" fontId="9" fillId="2" borderId="0" applyFont="true" applyBorder="false" applyAlignment="true" applyProtection="false">
      <alignment horizontal="general" vertical="bottom" textRotation="0" wrapText="false" indent="0" shrinkToFit="false"/>
    </xf>
    <xf numFmtId="164" fontId="9" fillId="15" borderId="0" applyFont="true" applyBorder="false" applyAlignment="true" applyProtection="false">
      <alignment horizontal="general" vertical="bottom" textRotation="0" wrapText="false" indent="0" shrinkToFit="false"/>
    </xf>
    <xf numFmtId="164" fontId="8" fillId="15" borderId="0" applyFont="true" applyBorder="false" applyAlignment="true" applyProtection="false">
      <alignment horizontal="general" vertical="bottom" textRotation="0" wrapText="false" indent="0" shrinkToFit="false"/>
    </xf>
    <xf numFmtId="164" fontId="8" fillId="28" borderId="0" applyFont="true" applyBorder="false" applyAlignment="true" applyProtection="false">
      <alignment horizontal="general" vertical="bottom" textRotation="0" wrapText="false" indent="0" shrinkToFit="false"/>
    </xf>
    <xf numFmtId="164" fontId="8" fillId="20" borderId="0" applyFont="true" applyBorder="false" applyAlignment="true" applyProtection="false">
      <alignment horizontal="general" vertical="bottom" textRotation="0" wrapText="false" indent="0" shrinkToFit="false"/>
    </xf>
    <xf numFmtId="164" fontId="9" fillId="6" borderId="0" applyFont="true" applyBorder="false" applyAlignment="true" applyProtection="false">
      <alignment horizontal="general" vertical="bottom" textRotation="0" wrapText="false" indent="0" shrinkToFit="false"/>
    </xf>
    <xf numFmtId="164" fontId="9" fillId="13" borderId="0" applyFont="true" applyBorder="false" applyAlignment="true" applyProtection="false">
      <alignment horizontal="general" vertical="bottom" textRotation="0" wrapText="false" indent="0" shrinkToFit="false"/>
    </xf>
    <xf numFmtId="164" fontId="8" fillId="13" borderId="0" applyFont="true" applyBorder="false" applyAlignment="true" applyProtection="false">
      <alignment horizontal="general" vertical="bottom" textRotation="0" wrapText="false" indent="0" shrinkToFit="false"/>
    </xf>
    <xf numFmtId="164" fontId="8" fillId="29" borderId="0" applyFont="true" applyBorder="false" applyAlignment="true" applyProtection="false">
      <alignment horizontal="general" vertical="bottom" textRotation="0" wrapText="false" indent="0" shrinkToFit="false"/>
    </xf>
    <xf numFmtId="164" fontId="8" fillId="21" borderId="0" applyFont="true" applyBorder="false" applyAlignment="true" applyProtection="false">
      <alignment horizontal="general" vertical="bottom" textRotation="0" wrapText="false" indent="0" shrinkToFit="false"/>
    </xf>
    <xf numFmtId="164" fontId="9" fillId="4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8" fillId="12" borderId="0" applyFont="true" applyBorder="false" applyAlignment="true" applyProtection="false">
      <alignment horizontal="general" vertical="bottom" textRotation="0" wrapText="false" indent="0" shrinkToFit="false"/>
    </xf>
    <xf numFmtId="164" fontId="8" fillId="30" borderId="0" applyFont="true" applyBorder="false" applyAlignment="true" applyProtection="false">
      <alignment horizontal="general" vertical="bottom" textRotation="0" wrapText="false" indent="0" shrinkToFit="false"/>
    </xf>
    <xf numFmtId="164" fontId="10" fillId="7" borderId="0" applyFont="true" applyBorder="false" applyAlignment="true" applyProtection="false">
      <alignment horizontal="general" vertical="bottom" textRotation="0" wrapText="false" indent="0" shrinkToFit="false"/>
    </xf>
    <xf numFmtId="164" fontId="11" fillId="5" borderId="1" applyFont="true" applyBorder="true" applyAlignment="true" applyProtection="false">
      <alignment horizontal="general" vertical="bottom" textRotation="0" wrapText="false" indent="0" shrinkToFit="false"/>
    </xf>
    <xf numFmtId="164" fontId="12" fillId="26" borderId="2" applyFont="true" applyBorder="true" applyAlignment="true" applyProtection="false">
      <alignment horizontal="general" vertical="bottom" textRotation="0" wrapText="false" indent="0" shrinkToFit="false"/>
    </xf>
    <xf numFmtId="164" fontId="13" fillId="31" borderId="0" applyFont="true" applyBorder="false" applyAlignment="true" applyProtection="false">
      <alignment horizontal="general" vertical="bottom" textRotation="0" wrapText="false" indent="0" shrinkToFit="false"/>
    </xf>
    <xf numFmtId="164" fontId="13" fillId="32" borderId="0" applyFont="true" applyBorder="false" applyAlignment="true" applyProtection="false">
      <alignment horizontal="general" vertical="bottom" textRotation="0" wrapText="false" indent="0" shrinkToFit="false"/>
    </xf>
    <xf numFmtId="164" fontId="13" fillId="33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9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false">
      <alignment horizontal="general" vertical="bottom" textRotation="0" wrapText="false" indent="0" shrinkToFit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12" borderId="1" applyFont="true" applyBorder="true" applyAlignment="true" applyProtection="false">
      <alignment horizontal="general" vertical="bottom" textRotation="0" wrapText="false" indent="0" shrinkToFit="false"/>
    </xf>
    <xf numFmtId="164" fontId="20" fillId="0" borderId="6" applyFont="true" applyBorder="true" applyAlignment="true" applyProtection="false">
      <alignment horizontal="general" vertical="bottom" textRotation="0" wrapText="false" indent="0" shrinkToFit="false"/>
    </xf>
    <xf numFmtId="164" fontId="21" fillId="12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applyFont="true" applyBorder="true" applyAlignment="true" applyProtection="false">
      <alignment horizontal="general" vertical="bottom" textRotation="0" wrapText="false" indent="0" shrinkToFit="false"/>
    </xf>
    <xf numFmtId="164" fontId="22" fillId="5" borderId="8" applyFont="true" applyBorder="true" applyAlignment="true" applyProtection="false">
      <alignment horizontal="general" vertical="bottom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34" borderId="9" applyFont="true" applyBorder="true" applyAlignment="true" applyProtection="false">
      <alignment horizontal="general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34" borderId="9" applyFont="true" applyBorder="true" applyAlignment="true" applyProtection="false">
      <alignment horizontal="general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34" borderId="9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34" borderId="1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34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2" borderId="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5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1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0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6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37" borderId="11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13" borderId="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11" borderId="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2" borderId="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15" borderId="10" applyFont="true" applyBorder="true" applyAlignment="true" applyProtection="false">
      <alignment horizontal="left" vertical="center" textRotation="0" wrapText="false" indent="1" shrinkToFit="false"/>
    </xf>
    <xf numFmtId="164" fontId="23" fillId="13" borderId="9" applyFont="true" applyBorder="true" applyAlignment="true" applyProtection="false">
      <alignment horizontal="left" vertical="center" textRotation="0" wrapText="false" indent="1" shrinkToFit="false"/>
    </xf>
    <xf numFmtId="164" fontId="23" fillId="13" borderId="9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13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27" borderId="10" applyFont="true" applyBorder="true" applyAlignment="true" applyProtection="false">
      <alignment horizontal="left" vertical="center" textRotation="0" wrapText="false" indent="1" shrinkToFit="false"/>
    </xf>
    <xf numFmtId="164" fontId="23" fillId="2" borderId="9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2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6" borderId="10" applyFont="true" applyBorder="true" applyAlignment="true" applyProtection="false">
      <alignment horizontal="left" vertical="center" textRotation="0" wrapText="false" indent="1" shrinkToFit="false"/>
    </xf>
    <xf numFmtId="164" fontId="26" fillId="6" borderId="1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6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11" borderId="9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11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5" borderId="12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9" applyFont="true" applyBorder="true" applyAlignment="true" applyProtection="false">
      <alignment horizontal="general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4" borderId="9" applyFont="true" applyBorder="true" applyAlignment="true" applyProtection="false">
      <alignment horizontal="general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9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0" applyFont="true" applyBorder="true" applyAlignment="true" applyProtection="false">
      <alignment horizontal="right" vertical="center" textRotation="0" wrapText="false" indent="0" shrinkToFit="false"/>
    </xf>
    <xf numFmtId="164" fontId="26" fillId="0" borderId="10" applyFont="true" applyBorder="true" applyAlignment="true" applyProtection="false">
      <alignment horizontal="right" vertical="center" textRotation="0" wrapText="false" indent="0" shrinkToFit="false"/>
    </xf>
    <xf numFmtId="164" fontId="26" fillId="0" borderId="10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11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9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9" applyFont="true" applyBorder="true" applyAlignment="true" applyProtection="false">
      <alignment horizontal="left" vertical="top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25" borderId="0" applyFont="true" applyBorder="true" applyAlignment="true" applyProtection="false">
      <alignment horizontal="left" vertical="center" textRotation="0" wrapText="false" indent="1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19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11" borderId="9" applyFont="true" applyBorder="true" applyAlignment="true" applyProtection="false">
      <alignment horizontal="right" vertical="center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13" applyFont="true" applyBorder="true" applyAlignment="true" applyProtection="false">
      <alignment horizontal="general" vertical="bottom" textRotation="0" wrapText="false" indent="0" shrinkToFit="false"/>
    </xf>
    <xf numFmtId="164" fontId="34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38" borderId="0" applyFont="true" applyBorder="false" applyAlignment="true" applyProtection="false">
      <alignment horizontal="general" vertical="bottom" textRotation="0" wrapText="false" indent="0" shrinkToFit="false"/>
    </xf>
    <xf numFmtId="164" fontId="7" fillId="35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0" applyFont="true" applyBorder="false" applyAlignment="true" applyProtection="false">
      <alignment horizontal="general" vertical="bottom" textRotation="0" wrapText="false" indent="0" shrinkToFit="false"/>
    </xf>
    <xf numFmtId="164" fontId="7" fillId="30" borderId="0" applyFont="true" applyBorder="false" applyAlignment="true" applyProtection="false">
      <alignment horizontal="general" vertical="bottom" textRotation="0" wrapText="false" indent="0" shrinkToFit="false"/>
    </xf>
    <xf numFmtId="164" fontId="35" fillId="12" borderId="1" applyFont="true" applyBorder="true" applyAlignment="true" applyProtection="false">
      <alignment horizontal="general" vertical="bottom" textRotation="0" wrapText="false" indent="0" shrinkToFit="false"/>
    </xf>
    <xf numFmtId="164" fontId="36" fillId="15" borderId="8" applyFont="true" applyBorder="true" applyAlignment="true" applyProtection="false">
      <alignment horizontal="general" vertical="bottom" textRotation="0" wrapText="false" indent="0" shrinkToFit="false"/>
    </xf>
    <xf numFmtId="164" fontId="37" fillId="15" borderId="1" applyFont="true" applyBorder="true" applyAlignment="true" applyProtection="false">
      <alignment horizontal="general" vertical="bottom" textRotation="0" wrapText="false" indent="0" shrinkToFit="false"/>
    </xf>
    <xf numFmtId="164" fontId="38" fillId="0" borderId="14" applyFont="true" applyBorder="true" applyAlignment="true" applyProtection="false">
      <alignment horizontal="general" vertical="bottom" textRotation="0" wrapText="false" indent="0" shrinkToFit="false"/>
    </xf>
    <xf numFmtId="164" fontId="39" fillId="0" borderId="4" applyFont="true" applyBorder="true" applyAlignment="true" applyProtection="false">
      <alignment horizontal="general" vertical="bottom" textRotation="0" wrapText="false" indent="0" shrinkToFit="false"/>
    </xf>
    <xf numFmtId="164" fontId="40" fillId="0" borderId="15" applyFont="true" applyBorder="tru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  <xf numFmtId="164" fontId="41" fillId="0" borderId="16" applyFont="true" applyBorder="true" applyAlignment="true" applyProtection="false">
      <alignment horizontal="general" vertical="bottom" textRotation="0" wrapText="false" indent="0" shrinkToFit="false"/>
    </xf>
    <xf numFmtId="164" fontId="42" fillId="26" borderId="2" applyFont="true" applyBorder="true" applyAlignment="true" applyProtection="false">
      <alignment horizontal="general" vertical="bottom" textRotation="0" wrapText="false" indent="0" shrinkToFit="false"/>
    </xf>
    <xf numFmtId="164" fontId="43" fillId="0" borderId="0" applyFont="true" applyBorder="false" applyAlignment="true" applyProtection="false">
      <alignment horizontal="general" vertical="bottom" textRotation="0" wrapText="false" indent="0" shrinkToFit="false"/>
    </xf>
    <xf numFmtId="164" fontId="44" fillId="34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0" fillId="7" borderId="0" applyFont="true" applyBorder="false" applyAlignment="true" applyProtection="false">
      <alignment horizontal="general" vertical="bottom" textRotation="0" wrapText="false" indent="0" shrinkToFit="false"/>
    </xf>
    <xf numFmtId="164" fontId="51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7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2" fillId="0" borderId="17" applyFont="true" applyBorder="true" applyAlignment="true" applyProtection="false">
      <alignment horizontal="general" vertical="bottom" textRotation="0" wrapText="false" indent="0" shrinkToFit="false"/>
    </xf>
    <xf numFmtId="164" fontId="5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5" fillId="9" borderId="0" applyFont="true" applyBorder="false" applyAlignment="true" applyProtection="false">
      <alignment horizontal="general" vertical="bottom" textRotation="0" wrapText="false" indent="0" shrinkToFit="false"/>
    </xf>
  </cellStyleXfs>
  <cellXfs count="4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40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6" fillId="0" borderId="0" xfId="40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7" fillId="0" borderId="0" xfId="40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8" fillId="0" borderId="0" xfId="40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9" fillId="0" borderId="0" xfId="405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7" fillId="0" borderId="0" xfId="40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8" fillId="5" borderId="0" xfId="406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9" fillId="5" borderId="0" xfId="406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6" fillId="0" borderId="0" xfId="40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0" borderId="0" xfId="406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9" fillId="0" borderId="0" xfId="406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8" fillId="5" borderId="0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6" fillId="0" borderId="0" xfId="40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61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0" xfId="40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2" fillId="0" borderId="18" xfId="40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2" fillId="0" borderId="19" xfId="40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12" xfId="4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0" xfId="4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3" fillId="4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40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0" fillId="4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4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4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57" fillId="41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7" fillId="41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57" fillId="41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7" fillId="41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7" fillId="41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60" fillId="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0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0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64" fillId="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4" fillId="0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4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4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4" fillId="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7" fillId="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7" fillId="0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5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7" fillId="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63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3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6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6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6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6" fillId="0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2" fontId="68" fillId="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6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7" fillId="0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67" fillId="0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66" fillId="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6" fillId="0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2" fontId="66" fillId="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67" fillId="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0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57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7" fillId="0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7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5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63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3" fillId="0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2" fontId="63" fillId="5" borderId="12" xfId="3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0" fillId="0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0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7" fillId="0" borderId="2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5" borderId="12" xfId="3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0" fillId="40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0" fillId="42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42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0" fillId="42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42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42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57" fillId="41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7" fillId="41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41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41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60" fillId="5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5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3" fillId="5" borderId="12" xfId="3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3" fillId="5" borderId="0" xfId="30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63" fillId="5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67" fillId="5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7" fillId="5" borderId="12" xfId="3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7" fillId="5" borderId="0" xfId="30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61" fillId="0" borderId="2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3" fillId="41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3" fillId="41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3" fillId="41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3" fillId="41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0" fillId="5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1" fillId="5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8" fillId="5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2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2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3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3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1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2" fillId="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63" fillId="5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2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2" fillId="5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1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1" fillId="5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57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7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7" fillId="5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6" fillId="5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0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0" fillId="5" borderId="0" xfId="40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2" fontId="74" fillId="5" borderId="0" xfId="30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3" fillId="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3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3" fillId="5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57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7" fillId="5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57" fillId="5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8" fillId="5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63" fillId="41" borderId="21" xfId="40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3" fillId="5" borderId="20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3" fillId="5" borderId="21" xfId="40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7" fillId="5" borderId="21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3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2" fillId="0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0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5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63" fillId="41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63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7" fillId="5" borderId="23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7" fillId="5" borderId="24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0" fillId="43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43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63" fillId="43" borderId="12" xfId="3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3" fillId="43" borderId="12" xfId="3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0" fillId="42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0" fillId="42" borderId="12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7" fillId="5" borderId="12" xfId="35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7" fillId="5" borderId="12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7" fillId="5" borderId="25" xfId="4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3" fillId="5" borderId="26" xfId="405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40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8" fillId="5" borderId="0" xfId="40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9" fillId="0" borderId="0" xfId="40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9" fillId="0" borderId="0" xfId="406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8" fillId="0" borderId="0" xfId="406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8" fillId="5" borderId="0" xfId="40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9" fillId="5" borderId="0" xfId="406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59" fillId="0" borderId="0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9" fillId="0" borderId="27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9" fillId="0" borderId="27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9" fillId="0" borderId="27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9" fillId="0" borderId="12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0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9" fillId="4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9" fillId="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6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6" fillId="5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9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4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9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59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4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59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6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4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4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5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49" fillId="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49" fillId="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5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49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9" fillId="0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49" fillId="5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49" fillId="5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7" fillId="4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9" fillId="42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2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2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9" fillId="42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2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7" fillId="47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9" fillId="47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7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7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9" fillId="47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7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5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9" fillId="5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5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9" fillId="48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8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8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8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9" fillId="48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59" fillId="48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6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6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6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6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9" fillId="46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59" fillId="46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49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49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9" fillId="42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2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42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2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59" fillId="49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9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49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9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9" fillId="0" borderId="12" xfId="406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70" fontId="49" fillId="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9" fillId="46" borderId="12" xfId="40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9" fillId="0" borderId="12" xfId="406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71" fontId="4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4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7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12" xfId="40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9" fillId="0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59" fillId="45" borderId="12" xfId="40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9" fillId="42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7" fillId="49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9" fillId="49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9" fillId="49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9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9" fillId="49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9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12" xfId="489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9" fillId="5" borderId="12" xfId="40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9" fillId="46" borderId="12" xfId="406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9" fillId="0" borderId="12" xfId="40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5" fillId="5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12" xfId="40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5" fillId="46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5" borderId="12" xfId="406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71" fontId="77" fillId="4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77" fillId="4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7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5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75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0" fillId="4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4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5" fillId="4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9" fillId="42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4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9" fillId="44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59" fillId="44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4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44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4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49" fillId="49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4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5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9" fillId="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81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59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5" fontId="59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79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9" fillId="4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5" fillId="44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5" fillId="48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9" fillId="48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9" fillId="48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59" fillId="48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51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5" fillId="5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1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9" fillId="5" borderId="12" xfId="489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9" fillId="44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4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59" fillId="49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9" fillId="49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9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0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1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5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5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2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82" fillId="4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82" fillId="46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81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9" fillId="4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59" fillId="4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59" fillId="4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9" fillId="5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9" fillId="5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7" fillId="46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9" fillId="46" borderId="12" xfId="40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79" fillId="5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9" fillId="5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9" fillId="0" borderId="21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9" fillId="5" borderId="21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9" fillId="5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6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4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49" fillId="0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9" fillId="46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9" fillId="44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9" fillId="42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9" fillId="42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5" fillId="49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9" fillId="49" borderId="12" xfId="406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49" fillId="5" borderId="12" xfId="406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9" fillId="40" borderId="12" xfId="40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9" fillId="40" borderId="12" xfId="40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9" fillId="40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59" fillId="40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59" fillId="40" borderId="12" xfId="40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9" fillId="5" borderId="0" xfId="40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4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7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6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6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86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9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0" borderId="12" xfId="58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0" fillId="5" borderId="12" xfId="58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7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8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8" fillId="5" borderId="12" xfId="58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71" fontId="70" fillId="5" borderId="12" xfId="58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58" fillId="5" borderId="12" xfId="58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91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7" fontId="7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8" fillId="0" borderId="0" xfId="58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8" fillId="5" borderId="0" xfId="58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73" fontId="70" fillId="5" borderId="0" xfId="58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58" fillId="5" borderId="0" xfId="58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0" fillId="0" borderId="0" xfId="58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9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46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0" fillId="46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70" fillId="46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5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0" fillId="52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70" fillId="5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8" fillId="4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8" fillId="42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8" fillId="4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8" fillId="5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8" fillId="5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8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8" fillId="42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0" fillId="5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0" fillId="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70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9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2" fillId="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92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2" fillId="5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3" fillId="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70" fillId="4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0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5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6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20% - Акцент1 2" xfId="26"/>
    <cellStyle name="20% - Акцент1 2 2" xfId="27"/>
    <cellStyle name="20% - Акцент2 2" xfId="28"/>
    <cellStyle name="20% - Акцент2 2 2" xfId="29"/>
    <cellStyle name="20% - Акцент3 2" xfId="30"/>
    <cellStyle name="20% - Акцент3 2 2" xfId="31"/>
    <cellStyle name="20% - Акцент4 2" xfId="32"/>
    <cellStyle name="20% - Акцент4 2 2" xfId="33"/>
    <cellStyle name="20% - Акцент5 2" xfId="34"/>
    <cellStyle name="20% - Акцент5 2 2" xfId="35"/>
    <cellStyle name="20% - Акцент6 2" xfId="36"/>
    <cellStyle name="20% - Акцент6 2 2" xfId="37"/>
    <cellStyle name="40% - Accent1" xfId="38"/>
    <cellStyle name="40% - Accent2" xfId="39"/>
    <cellStyle name="40% - Accent3" xfId="40"/>
    <cellStyle name="40% - Accent4" xfId="41"/>
    <cellStyle name="40% - Accent5" xfId="42"/>
    <cellStyle name="40% - Accent6" xfId="43"/>
    <cellStyle name="40% - Акцент1 2" xfId="44"/>
    <cellStyle name="40% - Акцент1 2 2" xfId="45"/>
    <cellStyle name="40% - Акцент2 2" xfId="46"/>
    <cellStyle name="40% - Акцент2 2 2" xfId="47"/>
    <cellStyle name="40% - Акцент3 2" xfId="48"/>
    <cellStyle name="40% - Акцент3 2 2" xfId="49"/>
    <cellStyle name="40% - Акцент4 2" xfId="50"/>
    <cellStyle name="40% - Акцент4 2 2" xfId="51"/>
    <cellStyle name="40% - Акцент5 2" xfId="52"/>
    <cellStyle name="40% - Акцент5 2 2" xfId="53"/>
    <cellStyle name="40% - Акцент6 2" xfId="54"/>
    <cellStyle name="40% - Акцент6 2 2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 2" xfId="62"/>
    <cellStyle name="60% - Акцент2 2" xfId="63"/>
    <cellStyle name="60% - Акцент3 2" xfId="64"/>
    <cellStyle name="60% - Акцент4 2" xfId="65"/>
    <cellStyle name="60% - Акцент5 2" xfId="66"/>
    <cellStyle name="60% - Акцент6 2" xfId="67"/>
    <cellStyle name="Accent1" xfId="68"/>
    <cellStyle name="Accent1 - 20%" xfId="69"/>
    <cellStyle name="Accent1 - 40%" xfId="70"/>
    <cellStyle name="Accent1 - 60%" xfId="71"/>
    <cellStyle name="Accent2" xfId="72"/>
    <cellStyle name="Accent2 - 20%" xfId="73"/>
    <cellStyle name="Accent2 - 40%" xfId="74"/>
    <cellStyle name="Accent2 - 60%" xfId="75"/>
    <cellStyle name="Accent3" xfId="76"/>
    <cellStyle name="Accent3 - 20%" xfId="77"/>
    <cellStyle name="Accent3 - 40%" xfId="78"/>
    <cellStyle name="Accent3 - 60%" xfId="79"/>
    <cellStyle name="Accent3_10" xfId="80"/>
    <cellStyle name="Accent4" xfId="81"/>
    <cellStyle name="Accent4 - 20%" xfId="82"/>
    <cellStyle name="Accent4 - 40%" xfId="83"/>
    <cellStyle name="Accent4 - 60%" xfId="84"/>
    <cellStyle name="Accent4_10" xfId="85"/>
    <cellStyle name="Accent5" xfId="86"/>
    <cellStyle name="Accent5 - 20%" xfId="87"/>
    <cellStyle name="Accent5 - 40%" xfId="88"/>
    <cellStyle name="Accent5 - 60%" xfId="89"/>
    <cellStyle name="Accent5_10" xfId="90"/>
    <cellStyle name="Accent6" xfId="91"/>
    <cellStyle name="Accent6 - 20%" xfId="92"/>
    <cellStyle name="Accent6 - 40%" xfId="93"/>
    <cellStyle name="Accent6 - 60%" xfId="94"/>
    <cellStyle name="Accent6_10" xfId="95"/>
    <cellStyle name="Bad 1" xfId="96"/>
    <cellStyle name="Calculation" xfId="97"/>
    <cellStyle name="Check Cell" xfId="98"/>
    <cellStyle name="Emphasis 1" xfId="99"/>
    <cellStyle name="Emphasis 2" xfId="100"/>
    <cellStyle name="Emphasis 3" xfId="101"/>
    <cellStyle name="Explanatory Text" xfId="102"/>
    <cellStyle name="Good 2" xfId="103"/>
    <cellStyle name="Heading 1 3" xfId="104"/>
    <cellStyle name="Heading 2 4" xfId="105"/>
    <cellStyle name="Heading 3" xfId="106"/>
    <cellStyle name="Heading 4" xfId="107"/>
    <cellStyle name="Input" xfId="108"/>
    <cellStyle name="Linked Cell" xfId="109"/>
    <cellStyle name="Neutral 5" xfId="110"/>
    <cellStyle name="Normal" xfId="111"/>
    <cellStyle name="Note 6" xfId="112"/>
    <cellStyle name="Output" xfId="113"/>
    <cellStyle name="SAPBEXaggData" xfId="114"/>
    <cellStyle name="SAPBEXaggData 2" xfId="115"/>
    <cellStyle name="SAPBEXaggData 3" xfId="116"/>
    <cellStyle name="SAPBEXaggData_Приложения к закону (поправки)" xfId="117"/>
    <cellStyle name="SAPBEXaggDataEmph" xfId="118"/>
    <cellStyle name="SAPBEXaggDataEmph 2" xfId="119"/>
    <cellStyle name="SAPBEXaggDataEmph 3" xfId="120"/>
    <cellStyle name="SAPBEXaggItem" xfId="121"/>
    <cellStyle name="SAPBEXaggItem 2" xfId="122"/>
    <cellStyle name="SAPBEXaggItem 3" xfId="123"/>
    <cellStyle name="SAPBEXaggItem_8" xfId="124"/>
    <cellStyle name="SAPBEXaggItemX" xfId="125"/>
    <cellStyle name="SAPBEXaggItemX 2" xfId="126"/>
    <cellStyle name="SAPBEXaggItemX 3" xfId="127"/>
    <cellStyle name="SAPBEXchaText" xfId="128"/>
    <cellStyle name="SAPBEXchaText 2" xfId="129"/>
    <cellStyle name="SAPBEXchaText 3" xfId="130"/>
    <cellStyle name="SAPBEXexcBad7" xfId="131"/>
    <cellStyle name="SAPBEXexcBad7 2" xfId="132"/>
    <cellStyle name="SAPBEXexcBad7 3" xfId="133"/>
    <cellStyle name="SAPBEXexcBad8" xfId="134"/>
    <cellStyle name="SAPBEXexcBad8 2" xfId="135"/>
    <cellStyle name="SAPBEXexcBad8 3" xfId="136"/>
    <cellStyle name="SAPBEXexcBad9" xfId="137"/>
    <cellStyle name="SAPBEXexcBad9 2" xfId="138"/>
    <cellStyle name="SAPBEXexcBad9 3" xfId="139"/>
    <cellStyle name="SAPBEXexcCritical4" xfId="140"/>
    <cellStyle name="SAPBEXexcCritical4 2" xfId="141"/>
    <cellStyle name="SAPBEXexcCritical4 3" xfId="142"/>
    <cellStyle name="SAPBEXexcCritical5" xfId="143"/>
    <cellStyle name="SAPBEXexcCritical5 2" xfId="144"/>
    <cellStyle name="SAPBEXexcCritical5 3" xfId="145"/>
    <cellStyle name="SAPBEXexcCritical6" xfId="146"/>
    <cellStyle name="SAPBEXexcCritical6 2" xfId="147"/>
    <cellStyle name="SAPBEXexcCritical6 3" xfId="148"/>
    <cellStyle name="SAPBEXexcGood1" xfId="149"/>
    <cellStyle name="SAPBEXexcGood1 2" xfId="150"/>
    <cellStyle name="SAPBEXexcGood1 3" xfId="151"/>
    <cellStyle name="SAPBEXexcGood2" xfId="152"/>
    <cellStyle name="SAPBEXexcGood2 2" xfId="153"/>
    <cellStyle name="SAPBEXexcGood2 3" xfId="154"/>
    <cellStyle name="SAPBEXexcGood3" xfId="155"/>
    <cellStyle name="SAPBEXexcGood3 2" xfId="156"/>
    <cellStyle name="SAPBEXexcGood3 3" xfId="157"/>
    <cellStyle name="SAPBEXfilterDrill" xfId="158"/>
    <cellStyle name="SAPBEXfilterDrill 2" xfId="159"/>
    <cellStyle name="SAPBEXfilterDrill 3" xfId="160"/>
    <cellStyle name="SAPBEXfilterItem" xfId="161"/>
    <cellStyle name="SAPBEXfilterItem 2" xfId="162"/>
    <cellStyle name="SAPBEXfilterItem 3" xfId="163"/>
    <cellStyle name="SAPBEXfilterText" xfId="164"/>
    <cellStyle name="SAPBEXfilterText 2" xfId="165"/>
    <cellStyle name="SAPBEXfilterText 3" xfId="166"/>
    <cellStyle name="SAPBEXformats" xfId="167"/>
    <cellStyle name="SAPBEXformats 2" xfId="168"/>
    <cellStyle name="SAPBEXformats 3" xfId="169"/>
    <cellStyle name="SAPBEXheaderItem" xfId="170"/>
    <cellStyle name="SAPBEXheaderItem 2" xfId="171"/>
    <cellStyle name="SAPBEXheaderItem 3" xfId="172"/>
    <cellStyle name="SAPBEXheaderText" xfId="173"/>
    <cellStyle name="SAPBEXheaderText 2" xfId="174"/>
    <cellStyle name="SAPBEXheaderText 3" xfId="175"/>
    <cellStyle name="SAPBEXHLevel0" xfId="176"/>
    <cellStyle name="SAPBEXHLevel0 2" xfId="177"/>
    <cellStyle name="SAPBEXHLevel0 2 2 3" xfId="178"/>
    <cellStyle name="SAPBEXHLevel0X" xfId="179"/>
    <cellStyle name="SAPBEXHLevel0X 2" xfId="180"/>
    <cellStyle name="SAPBEXHLevel0X 3" xfId="181"/>
    <cellStyle name="SAPBEXHLevel1" xfId="182"/>
    <cellStyle name="SAPBEXHLevel1 2" xfId="183"/>
    <cellStyle name="SAPBEXHLevel1X" xfId="184"/>
    <cellStyle name="SAPBEXHLevel1X 2" xfId="185"/>
    <cellStyle name="SAPBEXHLevel1X 3" xfId="186"/>
    <cellStyle name="SAPBEXHLevel2" xfId="187"/>
    <cellStyle name="SAPBEXHLevel2 2" xfId="188"/>
    <cellStyle name="SAPBEXHLevel2X" xfId="189"/>
    <cellStyle name="SAPBEXHLevel2X 2" xfId="190"/>
    <cellStyle name="SAPBEXHLevel2X 3" xfId="191"/>
    <cellStyle name="SAPBEXHLevel3" xfId="192"/>
    <cellStyle name="SAPBEXHLevel3 2" xfId="193"/>
    <cellStyle name="SAPBEXHLevel3 3" xfId="194"/>
    <cellStyle name="SAPBEXHLevel3X" xfId="195"/>
    <cellStyle name="SAPBEXHLevel3X 2" xfId="196"/>
    <cellStyle name="SAPBEXHLevel3X 3" xfId="197"/>
    <cellStyle name="SAPBEXinputData" xfId="198"/>
    <cellStyle name="SAPBEXinputData 2" xfId="199"/>
    <cellStyle name="SAPBEXinputData 3" xfId="200"/>
    <cellStyle name="SAPBEXItemHeader" xfId="201"/>
    <cellStyle name="SAPBEXresData" xfId="202"/>
    <cellStyle name="SAPBEXresData 2" xfId="203"/>
    <cellStyle name="SAPBEXresData 3" xfId="204"/>
    <cellStyle name="SAPBEXresDataEmph" xfId="205"/>
    <cellStyle name="SAPBEXresDataEmph 2" xfId="206"/>
    <cellStyle name="SAPBEXresDataEmph 3" xfId="207"/>
    <cellStyle name="SAPBEXresItem" xfId="208"/>
    <cellStyle name="SAPBEXresItem 2" xfId="209"/>
    <cellStyle name="SAPBEXresItem 3" xfId="210"/>
    <cellStyle name="SAPBEXresItemX" xfId="211"/>
    <cellStyle name="SAPBEXresItemX 2" xfId="212"/>
    <cellStyle name="SAPBEXresItemX 3" xfId="213"/>
    <cellStyle name="SAPBEXstdData" xfId="214"/>
    <cellStyle name="SAPBEXstdData 2" xfId="215"/>
    <cellStyle name="SAPBEXstdData_726-ПК (прил.)" xfId="216"/>
    <cellStyle name="SAPBEXstdDataEmph" xfId="217"/>
    <cellStyle name="SAPBEXstdDataEmph 2" xfId="218"/>
    <cellStyle name="SAPBEXstdDataEmph 3" xfId="219"/>
    <cellStyle name="SAPBEXstdItem" xfId="220"/>
    <cellStyle name="SAPBEXstdItem 2" xfId="221"/>
    <cellStyle name="SAPBEXstdItem 3" xfId="222"/>
    <cellStyle name="SAPBEXstdItem_726-ПК (прил.)" xfId="223"/>
    <cellStyle name="SAPBEXstdItemX" xfId="224"/>
    <cellStyle name="SAPBEXstdItemX 2" xfId="225"/>
    <cellStyle name="SAPBEXstdItemX 3" xfId="226"/>
    <cellStyle name="SAPBEXtitle" xfId="227"/>
    <cellStyle name="SAPBEXtitle 2" xfId="228"/>
    <cellStyle name="SAPBEXtitle 3" xfId="229"/>
    <cellStyle name="SAPBEXunassignedItem" xfId="230"/>
    <cellStyle name="SAPBEXundefined" xfId="231"/>
    <cellStyle name="SAPBEXundefined 2" xfId="232"/>
    <cellStyle name="SAPBEXundefined 3" xfId="233"/>
    <cellStyle name="Sheet Title" xfId="234"/>
    <cellStyle name="Title" xfId="235"/>
    <cellStyle name="Total" xfId="236"/>
    <cellStyle name="Warning Text" xfId="237"/>
    <cellStyle name="Акцент1 2" xfId="238"/>
    <cellStyle name="Акцент2 2" xfId="239"/>
    <cellStyle name="Акцент3 2" xfId="240"/>
    <cellStyle name="Акцент4 2" xfId="241"/>
    <cellStyle name="Акцент5 2" xfId="242"/>
    <cellStyle name="Акцент6 2" xfId="243"/>
    <cellStyle name="Ввод  2" xfId="244"/>
    <cellStyle name="Вывод 2" xfId="245"/>
    <cellStyle name="Вычисление 2" xfId="246"/>
    <cellStyle name="Заголовок 1 2" xfId="247"/>
    <cellStyle name="Заголовок 2 2" xfId="248"/>
    <cellStyle name="Заголовок 3 2" xfId="249"/>
    <cellStyle name="Заголовок 4 2" xfId="250"/>
    <cellStyle name="Итог 2" xfId="251"/>
    <cellStyle name="Контрольная ячейка 2" xfId="252"/>
    <cellStyle name="Название 2" xfId="253"/>
    <cellStyle name="Нейтральный 2" xfId="254"/>
    <cellStyle name="Обычный 10" xfId="255"/>
    <cellStyle name="Обычный 10 2" xfId="256"/>
    <cellStyle name="Обычный 10 2 2" xfId="257"/>
    <cellStyle name="Обычный 10 2 2 2" xfId="258"/>
    <cellStyle name="Обычный 10 2 2 2 2" xfId="259"/>
    <cellStyle name="Обычный 10 2 2 3" xfId="260"/>
    <cellStyle name="Обычный 10 2 3" xfId="261"/>
    <cellStyle name="Обычный 10 2 3 2" xfId="262"/>
    <cellStyle name="Обычный 10 2 4" xfId="263"/>
    <cellStyle name="Обычный 10 3" xfId="264"/>
    <cellStyle name="Обычный 10 3 2" xfId="265"/>
    <cellStyle name="Обычный 10 3 2 2" xfId="266"/>
    <cellStyle name="Обычный 10 3 3" xfId="267"/>
    <cellStyle name="Обычный 10 4" xfId="268"/>
    <cellStyle name="Обычный 10 4 2" xfId="269"/>
    <cellStyle name="Обычный 10 5" xfId="270"/>
    <cellStyle name="Обычный 11" xfId="271"/>
    <cellStyle name="Обычный 11 2" xfId="272"/>
    <cellStyle name="Обычный 11 2 2" xfId="273"/>
    <cellStyle name="Обычный 11 2 2 2" xfId="274"/>
    <cellStyle name="Обычный 11 2 2 2 2" xfId="275"/>
    <cellStyle name="Обычный 11 2 2 2 2 2" xfId="276"/>
    <cellStyle name="Обычный 11 2 2 2 3" xfId="277"/>
    <cellStyle name="Обычный 11 2 2 3" xfId="278"/>
    <cellStyle name="Обычный 11 2 2 3 2" xfId="279"/>
    <cellStyle name="Обычный 11 2 2 4" xfId="280"/>
    <cellStyle name="Обычный 11 2 3" xfId="281"/>
    <cellStyle name="Обычный 11 2 3 2" xfId="282"/>
    <cellStyle name="Обычный 11 2 3 2 2" xfId="283"/>
    <cellStyle name="Обычный 11 2 3 3" xfId="284"/>
    <cellStyle name="Обычный 11 2 4" xfId="285"/>
    <cellStyle name="Обычный 11 2 4 2" xfId="286"/>
    <cellStyle name="Обычный 11 2 5" xfId="287"/>
    <cellStyle name="Обычный 11 3" xfId="288"/>
    <cellStyle name="Обычный 11 4" xfId="289"/>
    <cellStyle name="Обычный 11 4 2" xfId="290"/>
    <cellStyle name="Обычный 11 4 2 2" xfId="291"/>
    <cellStyle name="Обычный 11 4 2 2 2" xfId="292"/>
    <cellStyle name="Обычный 11 4 2 3" xfId="293"/>
    <cellStyle name="Обычный 11 4 3" xfId="294"/>
    <cellStyle name="Обычный 11 4 3 2" xfId="295"/>
    <cellStyle name="Обычный 11 4 4" xfId="296"/>
    <cellStyle name="Обычный 11 5" xfId="297"/>
    <cellStyle name="Обычный 11 5 2" xfId="298"/>
    <cellStyle name="Обычный 11 5 2 2" xfId="299"/>
    <cellStyle name="Обычный 11 5 3" xfId="300"/>
    <cellStyle name="Обычный 11 6" xfId="301"/>
    <cellStyle name="Обычный 11 6 2" xfId="302"/>
    <cellStyle name="Обычный 11 7" xfId="303"/>
    <cellStyle name="Обычный 12" xfId="304"/>
    <cellStyle name="Обычный 13" xfId="305"/>
    <cellStyle name="Обычный 14" xfId="306"/>
    <cellStyle name="Обычный 15" xfId="307"/>
    <cellStyle name="Обычный 15 2" xfId="308"/>
    <cellStyle name="Обычный 15 2 2" xfId="309"/>
    <cellStyle name="Обычный 15 2 2 2" xfId="310"/>
    <cellStyle name="Обычный 15 2 2 2 2" xfId="311"/>
    <cellStyle name="Обычный 15 2 2 3" xfId="312"/>
    <cellStyle name="Обычный 15 2 3" xfId="313"/>
    <cellStyle name="Обычный 15 2 3 2" xfId="314"/>
    <cellStyle name="Обычный 15 2 4" xfId="315"/>
    <cellStyle name="Обычный 15 3" xfId="316"/>
    <cellStyle name="Обычный 15 3 2" xfId="317"/>
    <cellStyle name="Обычный 15 3 2 2" xfId="318"/>
    <cellStyle name="Обычный 15 3 3" xfId="319"/>
    <cellStyle name="Обычный 15 4" xfId="320"/>
    <cellStyle name="Обычный 15 4 2" xfId="321"/>
    <cellStyle name="Обычный 15 5" xfId="322"/>
    <cellStyle name="Обычный 16" xfId="323"/>
    <cellStyle name="Обычный 16 2" xfId="324"/>
    <cellStyle name="Обычный 16 2 2" xfId="325"/>
    <cellStyle name="Обычный 16 2 2 2" xfId="326"/>
    <cellStyle name="Обычный 16 2 2 2 2" xfId="327"/>
    <cellStyle name="Обычный 16 2 2 3" xfId="328"/>
    <cellStyle name="Обычный 16 2 3" xfId="329"/>
    <cellStyle name="Обычный 16 2 3 2" xfId="330"/>
    <cellStyle name="Обычный 16 2 4" xfId="331"/>
    <cellStyle name="Обычный 16 3" xfId="332"/>
    <cellStyle name="Обычный 16 3 2" xfId="333"/>
    <cellStyle name="Обычный 16 3 2 2" xfId="334"/>
    <cellStyle name="Обычный 16 3 3" xfId="335"/>
    <cellStyle name="Обычный 16 4" xfId="336"/>
    <cellStyle name="Обычный 16 4 2" xfId="337"/>
    <cellStyle name="Обычный 16 5" xfId="338"/>
    <cellStyle name="Обычный 16 6 2" xfId="339"/>
    <cellStyle name="Обычный 16 6 2 2" xfId="340"/>
    <cellStyle name="Обычный 16 6 2 2 2" xfId="341"/>
    <cellStyle name="Обычный 16 6 2 2 2 2" xfId="342"/>
    <cellStyle name="Обычный 16 6 2 2 2 2 2" xfId="343"/>
    <cellStyle name="Обычный 16 6 2 2 2 3" xfId="344"/>
    <cellStyle name="Обычный 16 6 2 2 3" xfId="345"/>
    <cellStyle name="Обычный 16 6 2 2 3 2" xfId="346"/>
    <cellStyle name="Обычный 16 6 2 2 4" xfId="347"/>
    <cellStyle name="Обычный 16 6 2 3" xfId="348"/>
    <cellStyle name="Обычный 16 6 2 3 2" xfId="349"/>
    <cellStyle name="Обычный 16 6 2 3 2 2" xfId="350"/>
    <cellStyle name="Обычный 16 6 2 3 3" xfId="351"/>
    <cellStyle name="Обычный 16 6 2 3 4" xfId="352"/>
    <cellStyle name="Обычный 16 6 2 4" xfId="353"/>
    <cellStyle name="Обычный 16 6 2 4 2" xfId="354"/>
    <cellStyle name="Обычный 16 6 2 5" xfId="355"/>
    <cellStyle name="Обычный 17" xfId="356"/>
    <cellStyle name="Обычный 17 2" xfId="357"/>
    <cellStyle name="Обычный 17 2 2" xfId="358"/>
    <cellStyle name="Обычный 17 2 2 2" xfId="359"/>
    <cellStyle name="Обычный 17 2 2 2 2" xfId="360"/>
    <cellStyle name="Обычный 17 2 2 3" xfId="361"/>
    <cellStyle name="Обычный 17 2 3" xfId="362"/>
    <cellStyle name="Обычный 17 2 3 2" xfId="363"/>
    <cellStyle name="Обычный 17 2 4" xfId="364"/>
    <cellStyle name="Обычный 17 3" xfId="365"/>
    <cellStyle name="Обычный 17 3 2" xfId="366"/>
    <cellStyle name="Обычный 17 3 2 2" xfId="367"/>
    <cellStyle name="Обычный 17 3 3" xfId="368"/>
    <cellStyle name="Обычный 17 4" xfId="369"/>
    <cellStyle name="Обычный 17 4 2" xfId="370"/>
    <cellStyle name="Обычный 17 5" xfId="371"/>
    <cellStyle name="Обычный 17 6" xfId="372"/>
    <cellStyle name="Обычный 18" xfId="373"/>
    <cellStyle name="Обычный 18 2" xfId="374"/>
    <cellStyle name="Обычный 18 2 2" xfId="375"/>
    <cellStyle name="Обычный 18 2 2 2" xfId="376"/>
    <cellStyle name="Обычный 18 2 2 2 2" xfId="377"/>
    <cellStyle name="Обычный 18 2 2 3" xfId="378"/>
    <cellStyle name="Обычный 18 2 3" xfId="379"/>
    <cellStyle name="Обычный 18 2 3 2" xfId="380"/>
    <cellStyle name="Обычный 18 2 4" xfId="381"/>
    <cellStyle name="Обычный 18 3" xfId="382"/>
    <cellStyle name="Обычный 18 3 2" xfId="383"/>
    <cellStyle name="Обычный 18 3 2 2" xfId="384"/>
    <cellStyle name="Обычный 18 3 3" xfId="385"/>
    <cellStyle name="Обычный 18 4" xfId="386"/>
    <cellStyle name="Обычный 18 4 2" xfId="387"/>
    <cellStyle name="Обычный 18 5" xfId="388"/>
    <cellStyle name="Обычный 19" xfId="389"/>
    <cellStyle name="Обычный 19 2" xfId="390"/>
    <cellStyle name="Обычный 19 2 2" xfId="391"/>
    <cellStyle name="Обычный 19 2 2 2" xfId="392"/>
    <cellStyle name="Обычный 19 2 2 2 2" xfId="393"/>
    <cellStyle name="Обычный 19 2 2 3" xfId="394"/>
    <cellStyle name="Обычный 19 2 3" xfId="395"/>
    <cellStyle name="Обычный 19 2 3 2" xfId="396"/>
    <cellStyle name="Обычный 19 2 4" xfId="397"/>
    <cellStyle name="Обычный 19 3" xfId="398"/>
    <cellStyle name="Обычный 19 3 2" xfId="399"/>
    <cellStyle name="Обычный 19 3 2 2" xfId="400"/>
    <cellStyle name="Обычный 19 3 3" xfId="401"/>
    <cellStyle name="Обычный 19 4" xfId="402"/>
    <cellStyle name="Обычный 19 4 2" xfId="403"/>
    <cellStyle name="Обычный 19 5" xfId="404"/>
    <cellStyle name="Обычный 2" xfId="405"/>
    <cellStyle name="Обычный 2 2" xfId="406"/>
    <cellStyle name="Обычный 2 2 2" xfId="407"/>
    <cellStyle name="Обычный 2 2 2 2" xfId="408"/>
    <cellStyle name="Обычный 2 2 2 2 2" xfId="409"/>
    <cellStyle name="Обычный 2 2 2 2 2 2" xfId="410"/>
    <cellStyle name="Обычный 2 2 2 2 3" xfId="411"/>
    <cellStyle name="Обычный 2 2 2 3" xfId="412"/>
    <cellStyle name="Обычный 2 2 2 3 2" xfId="413"/>
    <cellStyle name="Обычный 2 2 2 4" xfId="414"/>
    <cellStyle name="Обычный 2 2 3" xfId="415"/>
    <cellStyle name="Обычный 2 2 3 2" xfId="416"/>
    <cellStyle name="Обычный 2 2 3 2 2" xfId="417"/>
    <cellStyle name="Обычный 2 2 3 3" xfId="418"/>
    <cellStyle name="Обычный 2 2 4" xfId="419"/>
    <cellStyle name="Обычный 2 2 4 2" xfId="420"/>
    <cellStyle name="Обычный 2 2 5" xfId="421"/>
    <cellStyle name="Обычный 2 2 6" xfId="422"/>
    <cellStyle name="Обычный 2 3" xfId="423"/>
    <cellStyle name="Обычный 2 3 2" xfId="424"/>
    <cellStyle name="Обычный 2 3 3" xfId="425"/>
    <cellStyle name="Обычный 2 3 3 2" xfId="426"/>
    <cellStyle name="Обычный 2 3 3 2 2" xfId="427"/>
    <cellStyle name="Обычный 2 3 3 2 2 2" xfId="428"/>
    <cellStyle name="Обычный 2 3 3 2 3" xfId="429"/>
    <cellStyle name="Обычный 2 3 3 3" xfId="430"/>
    <cellStyle name="Обычный 2 3 3 3 2" xfId="431"/>
    <cellStyle name="Обычный 2 3 3 4" xfId="432"/>
    <cellStyle name="Обычный 2 3 4" xfId="433"/>
    <cellStyle name="Обычный 2 3 4 2" xfId="434"/>
    <cellStyle name="Обычный 2 3 4 2 2" xfId="435"/>
    <cellStyle name="Обычный 2 3 4 3" xfId="436"/>
    <cellStyle name="Обычный 2 3 5" xfId="437"/>
    <cellStyle name="Обычный 2 3 5 2" xfId="438"/>
    <cellStyle name="Обычный 2 3 6" xfId="439"/>
    <cellStyle name="Обычный 2 4" xfId="440"/>
    <cellStyle name="Обычный 2 4 2" xfId="441"/>
    <cellStyle name="Обычный 2 4 2 2" xfId="442"/>
    <cellStyle name="Обычный 2 4 2 2 2" xfId="443"/>
    <cellStyle name="Обычный 2 4 2 2 2 2" xfId="444"/>
    <cellStyle name="Обычный 2 4 2 2 3" xfId="445"/>
    <cellStyle name="Обычный 2 4 2 3" xfId="446"/>
    <cellStyle name="Обычный 2 4 2 3 2" xfId="447"/>
    <cellStyle name="Обычный 2 4 2 4" xfId="448"/>
    <cellStyle name="Обычный 2 4 3" xfId="449"/>
    <cellStyle name="Обычный 2 4 3 2" xfId="450"/>
    <cellStyle name="Обычный 2 4 3 2 2" xfId="451"/>
    <cellStyle name="Обычный 2 4 3 3" xfId="452"/>
    <cellStyle name="Обычный 2 4 4" xfId="453"/>
    <cellStyle name="Обычный 2 4 4 2" xfId="454"/>
    <cellStyle name="Обычный 2 4 5" xfId="455"/>
    <cellStyle name="Обычный 2 5" xfId="456"/>
    <cellStyle name="Обычный 2 5 2" xfId="457"/>
    <cellStyle name="Обычный 2 5 2 2" xfId="458"/>
    <cellStyle name="Обычный 2 5 2 2 2" xfId="459"/>
    <cellStyle name="Обычный 2 5 2 2 2 2" xfId="460"/>
    <cellStyle name="Обычный 2 5 2 2 3" xfId="461"/>
    <cellStyle name="Обычный 2 5 2 3" xfId="462"/>
    <cellStyle name="Обычный 2 5 2 3 2" xfId="463"/>
    <cellStyle name="Обычный 2 5 2 4" xfId="464"/>
    <cellStyle name="Обычный 2 5 3" xfId="465"/>
    <cellStyle name="Обычный 2 5 3 2" xfId="466"/>
    <cellStyle name="Обычный 2 5 3 2 2" xfId="467"/>
    <cellStyle name="Обычный 2 5 3 3" xfId="468"/>
    <cellStyle name="Обычный 2 5 4" xfId="469"/>
    <cellStyle name="Обычный 2 5 4 2" xfId="470"/>
    <cellStyle name="Обычный 2 5 5" xfId="471"/>
    <cellStyle name="Обычный 2 6" xfId="472"/>
    <cellStyle name="Обычный 2 6 2" xfId="473"/>
    <cellStyle name="Обычный 2 6 2 2" xfId="474"/>
    <cellStyle name="Обычный 2 6 2 2 2" xfId="475"/>
    <cellStyle name="Обычный 2 6 2 2 2 2" xfId="476"/>
    <cellStyle name="Обычный 2 6 2 2 3" xfId="477"/>
    <cellStyle name="Обычный 2 6 2 3" xfId="478"/>
    <cellStyle name="Обычный 2 6 2 3 2" xfId="479"/>
    <cellStyle name="Обычный 2 6 2 4" xfId="480"/>
    <cellStyle name="Обычный 2 6 3" xfId="481"/>
    <cellStyle name="Обычный 2 6 3 2" xfId="482"/>
    <cellStyle name="Обычный 2 6 3 2 2" xfId="483"/>
    <cellStyle name="Обычный 2 6 3 3" xfId="484"/>
    <cellStyle name="Обычный 2 6 4" xfId="485"/>
    <cellStyle name="Обычный 2 6 4 2" xfId="486"/>
    <cellStyle name="Обычный 2 6 5" xfId="487"/>
    <cellStyle name="Обычный 2 7" xfId="488"/>
    <cellStyle name="Обычный 20" xfId="489"/>
    <cellStyle name="Обычный 20 2" xfId="490"/>
    <cellStyle name="Обычный 20 2 2" xfId="491"/>
    <cellStyle name="Обычный 20 2 2 2" xfId="492"/>
    <cellStyle name="Обычный 20 2 2 2 2" xfId="493"/>
    <cellStyle name="Обычный 20 2 2 3" xfId="494"/>
    <cellStyle name="Обычный 20 2 3" xfId="495"/>
    <cellStyle name="Обычный 20 2 3 2" xfId="496"/>
    <cellStyle name="Обычный 20 2 4" xfId="497"/>
    <cellStyle name="Обычный 20 3" xfId="498"/>
    <cellStyle name="Обычный 20 3 2" xfId="499"/>
    <cellStyle name="Обычный 20 3 2 2" xfId="500"/>
    <cellStyle name="Обычный 20 3 3" xfId="501"/>
    <cellStyle name="Обычный 20 4" xfId="502"/>
    <cellStyle name="Обычный 20 4 2" xfId="503"/>
    <cellStyle name="Обычный 20 5" xfId="504"/>
    <cellStyle name="Обычный 21" xfId="505"/>
    <cellStyle name="Обычный 21 2" xfId="506"/>
    <cellStyle name="Обычный 21 2 2" xfId="507"/>
    <cellStyle name="Обычный 21 2 2 2" xfId="508"/>
    <cellStyle name="Обычный 21 2 2 2 2" xfId="509"/>
    <cellStyle name="Обычный 21 2 2 3" xfId="510"/>
    <cellStyle name="Обычный 21 2 3" xfId="511"/>
    <cellStyle name="Обычный 21 2 3 2" xfId="512"/>
    <cellStyle name="Обычный 21 2 4" xfId="513"/>
    <cellStyle name="Обычный 21 3" xfId="514"/>
    <cellStyle name="Обычный 21 3 2" xfId="515"/>
    <cellStyle name="Обычный 21 3 2 2" xfId="516"/>
    <cellStyle name="Обычный 21 3 3" xfId="517"/>
    <cellStyle name="Обычный 21 4" xfId="518"/>
    <cellStyle name="Обычный 21 4 2" xfId="519"/>
    <cellStyle name="Обычный 21 5" xfId="520"/>
    <cellStyle name="Обычный 22" xfId="521"/>
    <cellStyle name="Обычный 22 2" xfId="522"/>
    <cellStyle name="Обычный 22 2 2" xfId="523"/>
    <cellStyle name="Обычный 22 2 2 2" xfId="524"/>
    <cellStyle name="Обычный 22 2 2 2 2" xfId="525"/>
    <cellStyle name="Обычный 22 2 2 3" xfId="526"/>
    <cellStyle name="Обычный 22 2 3" xfId="527"/>
    <cellStyle name="Обычный 22 2 3 2" xfId="528"/>
    <cellStyle name="Обычный 22 2 4" xfId="529"/>
    <cellStyle name="Обычный 22 3" xfId="530"/>
    <cellStyle name="Обычный 22 3 2" xfId="531"/>
    <cellStyle name="Обычный 22 3 2 2" xfId="532"/>
    <cellStyle name="Обычный 22 3 3" xfId="533"/>
    <cellStyle name="Обычный 22 4" xfId="534"/>
    <cellStyle name="Обычный 22 4 2" xfId="535"/>
    <cellStyle name="Обычный 22 5" xfId="536"/>
    <cellStyle name="Обычный 23" xfId="537"/>
    <cellStyle name="Обычный 23 2" xfId="538"/>
    <cellStyle name="Обычный 23 2 2" xfId="539"/>
    <cellStyle name="Обычный 23 2 2 2" xfId="540"/>
    <cellStyle name="Обычный 23 2 2 2 2" xfId="541"/>
    <cellStyle name="Обычный 23 2 2 3" xfId="542"/>
    <cellStyle name="Обычный 23 2 3" xfId="543"/>
    <cellStyle name="Обычный 23 2 3 2" xfId="544"/>
    <cellStyle name="Обычный 23 2 4" xfId="545"/>
    <cellStyle name="Обычный 23 3" xfId="546"/>
    <cellStyle name="Обычный 23 3 2" xfId="547"/>
    <cellStyle name="Обычный 23 3 2 2" xfId="548"/>
    <cellStyle name="Обычный 23 3 3" xfId="549"/>
    <cellStyle name="Обычный 23 4" xfId="550"/>
    <cellStyle name="Обычный 23 4 2" xfId="551"/>
    <cellStyle name="Обычный 23 5" xfId="552"/>
    <cellStyle name="Обычный 24" xfId="553"/>
    <cellStyle name="Обычный 25" xfId="554"/>
    <cellStyle name="Обычный 25 2" xfId="555"/>
    <cellStyle name="Обычный 25 2 2" xfId="556"/>
    <cellStyle name="Обычный 25 2 2 2" xfId="557"/>
    <cellStyle name="Обычный 25 2 2 2 2" xfId="558"/>
    <cellStyle name="Обычный 25 2 2 3" xfId="559"/>
    <cellStyle name="Обычный 25 2 3" xfId="560"/>
    <cellStyle name="Обычный 25 2 3 2" xfId="561"/>
    <cellStyle name="Обычный 25 2 4" xfId="562"/>
    <cellStyle name="Обычный 25 3" xfId="563"/>
    <cellStyle name="Обычный 25 3 2" xfId="564"/>
    <cellStyle name="Обычный 25 3 2 2" xfId="565"/>
    <cellStyle name="Обычный 25 3 3" xfId="566"/>
    <cellStyle name="Обычный 25 4" xfId="567"/>
    <cellStyle name="Обычный 25 4 2" xfId="568"/>
    <cellStyle name="Обычный 25 5" xfId="569"/>
    <cellStyle name="Обычный 26" xfId="570"/>
    <cellStyle name="Обычный 26 2" xfId="571"/>
    <cellStyle name="Обычный 27" xfId="572"/>
    <cellStyle name="Обычный 27 2" xfId="573"/>
    <cellStyle name="Обычный 28" xfId="574"/>
    <cellStyle name="Обычный 28 2" xfId="575"/>
    <cellStyle name="Обычный 29" xfId="576"/>
    <cellStyle name="Обычный 29 2" xfId="577"/>
    <cellStyle name="Обычный 3" xfId="578"/>
    <cellStyle name="Обычный 3 2" xfId="579"/>
    <cellStyle name="Обычный 3 3" xfId="580"/>
    <cellStyle name="Обычный 30" xfId="581"/>
    <cellStyle name="Обычный 30 2" xfId="582"/>
    <cellStyle name="Обычный 31" xfId="583"/>
    <cellStyle name="Обычный 32" xfId="584"/>
    <cellStyle name="Обычный 4" xfId="585"/>
    <cellStyle name="Обычный 4 2" xfId="586"/>
    <cellStyle name="Обычный 4 3" xfId="587"/>
    <cellStyle name="Обычный 4 3 2" xfId="588"/>
    <cellStyle name="Обычный 4 3 2 2" xfId="589"/>
    <cellStyle name="Обычный 4 3 2 2 2" xfId="590"/>
    <cellStyle name="Обычный 4 3 2 2 2 2" xfId="591"/>
    <cellStyle name="Обычный 4 3 2 2 2 2 2" xfId="592"/>
    <cellStyle name="Обычный 4 3 2 2 2 2 2 2" xfId="593"/>
    <cellStyle name="Обычный 4 3 2 2 2 2 3" xfId="594"/>
    <cellStyle name="Обычный 4 3 2 2 2 3" xfId="595"/>
    <cellStyle name="Обычный 4 3 2 2 2 3 2" xfId="596"/>
    <cellStyle name="Обычный 4 3 2 2 2 4" xfId="597"/>
    <cellStyle name="Обычный 4 3 2 2 3" xfId="598"/>
    <cellStyle name="Обычный 4 3 2 2 3 2" xfId="599"/>
    <cellStyle name="Обычный 4 3 2 2 3 2 2" xfId="600"/>
    <cellStyle name="Обычный 4 3 2 2 3 3" xfId="601"/>
    <cellStyle name="Обычный 4 3 2 2 4" xfId="602"/>
    <cellStyle name="Обычный 4 3 2 2 4 2" xfId="603"/>
    <cellStyle name="Обычный 4 3 2 2 5" xfId="604"/>
    <cellStyle name="Обычный 4 3 2 2 5 2" xfId="605"/>
    <cellStyle name="Обычный 4 3 2 2 6" xfId="606"/>
    <cellStyle name="Обычный 4 3 2 3" xfId="607"/>
    <cellStyle name="Обычный 4 3 2 3 2" xfId="608"/>
    <cellStyle name="Обычный 4 3 2 3 2 2" xfId="609"/>
    <cellStyle name="Обычный 4 3 2 3 2 2 2" xfId="610"/>
    <cellStyle name="Обычный 4 3 2 3 2 3" xfId="611"/>
    <cellStyle name="Обычный 4 3 2 3 3" xfId="612"/>
    <cellStyle name="Обычный 4 3 2 3 3 2" xfId="613"/>
    <cellStyle name="Обычный 4 3 2 3 4" xfId="614"/>
    <cellStyle name="Обычный 4 3 2 4" xfId="615"/>
    <cellStyle name="Обычный 4 3 2 4 2" xfId="616"/>
    <cellStyle name="Обычный 4 3 2 4 2 2" xfId="617"/>
    <cellStyle name="Обычный 4 3 2 4 3" xfId="618"/>
    <cellStyle name="Обычный 4 3 2 5" xfId="619"/>
    <cellStyle name="Обычный 4 3 2 5 2" xfId="620"/>
    <cellStyle name="Обычный 4 3 2 6" xfId="621"/>
    <cellStyle name="Обычный 4 3 3" xfId="622"/>
    <cellStyle name="Обычный 4 3 3 2" xfId="623"/>
    <cellStyle name="Обычный 4 3 3 2 2" xfId="624"/>
    <cellStyle name="Обычный 4 3 3 2 2 2" xfId="625"/>
    <cellStyle name="Обычный 4 3 3 2 3" xfId="626"/>
    <cellStyle name="Обычный 4 3 3 3" xfId="627"/>
    <cellStyle name="Обычный 4 3 3 3 2" xfId="628"/>
    <cellStyle name="Обычный 4 3 3 4" xfId="629"/>
    <cellStyle name="Обычный 4 3 4" xfId="630"/>
    <cellStyle name="Обычный 4 3 4 2" xfId="631"/>
    <cellStyle name="Обычный 4 3 4 2 2" xfId="632"/>
    <cellStyle name="Обычный 4 3 4 3" xfId="633"/>
    <cellStyle name="Обычный 4 3 5" xfId="634"/>
    <cellStyle name="Обычный 4 3 5 2" xfId="635"/>
    <cellStyle name="Обычный 4 3 6" xfId="636"/>
    <cellStyle name="Обычный 5" xfId="637"/>
    <cellStyle name="Обычный 5 2" xfId="638"/>
    <cellStyle name="Обычный 6" xfId="639"/>
    <cellStyle name="Обычный 7" xfId="640"/>
    <cellStyle name="Обычный 7 2" xfId="641"/>
    <cellStyle name="Обычный 7 2 2" xfId="642"/>
    <cellStyle name="Обычный 7 2 2 2" xfId="643"/>
    <cellStyle name="Обычный 7 2 2 2 2" xfId="644"/>
    <cellStyle name="Обычный 7 2 2 2 2 2" xfId="645"/>
    <cellStyle name="Обычный 7 2 2 2 3" xfId="646"/>
    <cellStyle name="Обычный 7 2 2 3" xfId="647"/>
    <cellStyle name="Обычный 7 2 2 3 2" xfId="648"/>
    <cellStyle name="Обычный 7 2 2 4" xfId="649"/>
    <cellStyle name="Обычный 7 2 3" xfId="650"/>
    <cellStyle name="Обычный 7 2 3 2" xfId="651"/>
    <cellStyle name="Обычный 7 2 3 2 2" xfId="652"/>
    <cellStyle name="Обычный 7 2 3 3" xfId="653"/>
    <cellStyle name="Обычный 7 2 4" xfId="654"/>
    <cellStyle name="Обычный 7 2 4 2" xfId="655"/>
    <cellStyle name="Обычный 7 2 5" xfId="656"/>
    <cellStyle name="Обычный 7 3" xfId="657"/>
    <cellStyle name="Обычный 8" xfId="658"/>
    <cellStyle name="Обычный 8 2" xfId="659"/>
    <cellStyle name="Обычный 9" xfId="660"/>
    <cellStyle name="Обычный 9 2" xfId="661"/>
    <cellStyle name="Плохой 2" xfId="662"/>
    <cellStyle name="Пояснение 2" xfId="663"/>
    <cellStyle name="Примечание 2" xfId="664"/>
    <cellStyle name="Процентный 2" xfId="665"/>
    <cellStyle name="Процентный 2 2" xfId="666"/>
    <cellStyle name="Процентный 3" xfId="667"/>
    <cellStyle name="Процентный 3 2" xfId="668"/>
    <cellStyle name="Процентный 3 3" xfId="669"/>
    <cellStyle name="Процентный 4" xfId="670"/>
    <cellStyle name="Процентный 5" xfId="671"/>
    <cellStyle name="Процентный 6" xfId="672"/>
    <cellStyle name="Связанная ячейка 2" xfId="673"/>
    <cellStyle name="Стиль 1" xfId="674"/>
    <cellStyle name="Текст предупреждения 2" xfId="675"/>
    <cellStyle name="Финансовый 2" xfId="676"/>
    <cellStyle name="Финансовый 3" xfId="677"/>
    <cellStyle name="Финансовый 4" xfId="678"/>
    <cellStyle name="Финансовый 5" xfId="679"/>
    <cellStyle name="Финансовый 5 2" xfId="680"/>
    <cellStyle name="Финансовый 6" xfId="681"/>
    <cellStyle name="Хороший 2" xfId="682"/>
  </cellStyles>
  <dxfs count="13">
    <dxf>
      <fill>
        <patternFill patternType="solid">
          <fgColor rgb="FF92D05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D7E4BD"/>
          <bgColor rgb="FF000000"/>
        </patternFill>
      </fill>
    </dxf>
    <dxf>
      <fill>
        <patternFill patternType="solid">
          <fgColor rgb="FFB3A2C7"/>
          <bgColor rgb="FF000000"/>
        </patternFill>
      </fill>
    </dxf>
    <dxf>
      <fill>
        <patternFill patternType="solid">
          <fgColor rgb="FFB7DEE8"/>
          <bgColor rgb="FF000000"/>
        </patternFill>
      </fill>
    </dxf>
    <dxf>
      <fill>
        <patternFill patternType="solid">
          <fgColor rgb="FFB9CDE5"/>
          <bgColor rgb="FF000000"/>
        </patternFill>
      </fill>
    </dxf>
    <dxf>
      <fill>
        <patternFill patternType="solid">
          <fgColor rgb="FFCCC1DA"/>
          <bgColor rgb="FF000000"/>
        </patternFill>
      </fill>
    </dxf>
    <dxf>
      <fill>
        <patternFill patternType="solid">
          <fgColor rgb="FFE6B9B8"/>
          <bgColor rgb="FF000000"/>
        </patternFill>
      </fill>
    </dxf>
    <dxf>
      <fill>
        <patternFill patternType="solid">
          <fgColor rgb="FFF0FCB4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2F2F2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9F9F"/>
      <rgbColor rgb="FF00FFFF"/>
      <rgbColor rgb="FFFCD5B5"/>
      <rgbColor rgb="FF008000"/>
      <rgbColor rgb="FF000080"/>
      <rgbColor rgb="FF66B28C"/>
      <rgbColor rgb="FF800080"/>
      <rgbColor rgb="FF00B0F0"/>
      <rgbColor rgb="FFC0C0C0"/>
      <rgbColor rgb="FF808080"/>
      <rgbColor rgb="FF9999FF"/>
      <rgbColor rgb="FF993366"/>
      <rgbColor rgb="FFFFFFCC"/>
      <rgbColor rgb="FFCCFFFF"/>
      <rgbColor rgb="FFC3D69B"/>
      <rgbColor rgb="FFFF8080"/>
      <rgbColor rgb="FF0066CC"/>
      <rgbColor rgb="FFCCCCFF"/>
      <rgbColor rgb="FFD7E4BD"/>
      <rgbColor rgb="FFE6B9B8"/>
      <rgbColor rgb="FFFFC000"/>
      <rgbColor rgb="FFA6D9FF"/>
      <rgbColor rgb="FFB9CDE5"/>
      <rgbColor rgb="FFB7DEE8"/>
      <rgbColor rgb="FF92D050"/>
      <rgbColor rgb="FFF0FCB4"/>
      <rgbColor rgb="FF00CCFF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43314"/>
      <rgbColor rgb="FFCCC1DA"/>
      <rgbColor rgb="FF951F00"/>
      <rgbColor rgb="FFB3A2C7"/>
      <rgbColor rgb="FF333399"/>
      <rgbColor rgb="FFB0B0B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20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9" topLeftCell="A10" activePane="bottomLeft" state="frozen"/>
      <selection pane="topLeft" activeCell="A1" activeCellId="0" sqref="A1"/>
      <selection pane="bottomLeft" activeCell="D93" activeCellId="0" sqref="D93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30.85"/>
    <col collapsed="false" customWidth="true" hidden="false" outlineLevel="0" max="2" min="2" style="1" width="104.42"/>
    <col collapsed="false" customWidth="true" hidden="false" outlineLevel="0" max="4" min="3" style="1" width="23.71"/>
    <col collapsed="false" customWidth="true" hidden="false" outlineLevel="0" max="5" min="5" style="1" width="19.71"/>
    <col collapsed="false" customWidth="true" hidden="false" outlineLevel="0" max="6" min="6" style="1" width="20.14"/>
    <col collapsed="false" customWidth="true" hidden="false" outlineLevel="0" max="7" min="7" style="0" width="20.29"/>
    <col collapsed="false" customWidth="true" hidden="false" outlineLevel="0" max="8" min="8" style="0" width="20.14"/>
    <col collapsed="false" customWidth="true" hidden="false" outlineLevel="0" max="9" min="9" style="0" width="16.43"/>
    <col collapsed="false" customWidth="true" hidden="true" outlineLevel="0" max="10" min="10" style="0" width="0.57"/>
    <col collapsed="false" customWidth="true" hidden="true" outlineLevel="0" max="11" min="11" style="0" width="17.71"/>
    <col collapsed="false" customWidth="true" hidden="true" outlineLevel="0" max="12" min="12" style="0" width="12.86"/>
    <col collapsed="false" customWidth="true" hidden="true" outlineLevel="0" max="13" min="13" style="0" width="12"/>
    <col collapsed="false" customWidth="true" hidden="false" outlineLevel="0" max="14" min="14" style="0" width="11.29"/>
  </cols>
  <sheetData>
    <row r="1" customFormat="false" ht="18.75" hidden="false" customHeight="false" outlineLevel="0" collapsed="false">
      <c r="A1" s="2"/>
      <c r="B1" s="3"/>
      <c r="C1" s="3"/>
      <c r="D1" s="4" t="s">
        <v>0</v>
      </c>
      <c r="E1" s="4"/>
      <c r="F1" s="4"/>
      <c r="G1" s="4"/>
      <c r="H1" s="4"/>
      <c r="I1" s="5"/>
      <c r="J1" s="5"/>
    </row>
    <row r="2" customFormat="false" ht="18.75" hidden="false" customHeight="true" outlineLevel="0" collapsed="false">
      <c r="A2" s="2"/>
      <c r="B2" s="6"/>
      <c r="C2" s="6"/>
      <c r="D2" s="7" t="s">
        <v>1</v>
      </c>
      <c r="E2" s="7"/>
      <c r="F2" s="7"/>
      <c r="G2" s="7"/>
      <c r="H2" s="7"/>
      <c r="I2" s="8"/>
      <c r="J2" s="8"/>
    </row>
    <row r="3" s="9" customFormat="true" ht="13.5" hidden="false" customHeight="true" outlineLevel="0" collapsed="false">
      <c r="D3" s="10" t="s">
        <v>2</v>
      </c>
      <c r="E3" s="10"/>
      <c r="F3" s="10"/>
      <c r="G3" s="10"/>
      <c r="H3" s="10"/>
      <c r="I3" s="11"/>
      <c r="J3" s="11"/>
    </row>
    <row r="4" customFormat="false" ht="18.75" hidden="false" customHeight="true" outlineLevel="0" collapsed="false">
      <c r="A4" s="2"/>
      <c r="B4" s="2"/>
      <c r="C4" s="2"/>
      <c r="D4" s="12"/>
      <c r="E4" s="12"/>
      <c r="F4" s="12"/>
      <c r="G4" s="12"/>
      <c r="H4" s="12"/>
      <c r="I4" s="8"/>
      <c r="J4" s="8"/>
    </row>
    <row r="5" customFormat="false" ht="32.25" hidden="false" customHeight="true" outlineLevel="0" collapsed="false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</row>
    <row r="6" customFormat="false" ht="15.75" hidden="false" customHeight="false" outlineLevel="0" collapsed="false">
      <c r="E6" s="14"/>
      <c r="F6" s="14"/>
    </row>
    <row r="7" customFormat="false" ht="31.5" hidden="false" customHeight="true" outlineLevel="0" collapsed="false">
      <c r="A7" s="15" t="s">
        <v>4</v>
      </c>
      <c r="B7" s="15" t="s">
        <v>5</v>
      </c>
      <c r="C7" s="16" t="s">
        <v>6</v>
      </c>
      <c r="D7" s="16" t="s">
        <v>7</v>
      </c>
      <c r="E7" s="16" t="s">
        <v>8</v>
      </c>
      <c r="F7" s="17" t="s">
        <v>9</v>
      </c>
      <c r="G7" s="17" t="s">
        <v>10</v>
      </c>
      <c r="H7" s="17" t="s">
        <v>11</v>
      </c>
      <c r="I7" s="18"/>
      <c r="J7" s="18"/>
    </row>
    <row r="8" customFormat="false" ht="27.75" hidden="false" customHeight="true" outlineLevel="0" collapsed="false">
      <c r="A8" s="15"/>
      <c r="B8" s="15"/>
      <c r="C8" s="16"/>
      <c r="D8" s="16"/>
      <c r="E8" s="16"/>
      <c r="F8" s="17"/>
      <c r="G8" s="17"/>
      <c r="H8" s="17"/>
      <c r="I8" s="19"/>
      <c r="J8" s="19"/>
    </row>
    <row r="9" customFormat="false" ht="15" hidden="false" customHeight="true" outlineLevel="0" collapsed="false">
      <c r="A9" s="15"/>
      <c r="B9" s="15"/>
      <c r="C9" s="16"/>
      <c r="D9" s="16"/>
      <c r="E9" s="16"/>
      <c r="F9" s="17"/>
      <c r="G9" s="17"/>
      <c r="H9" s="17"/>
      <c r="I9" s="19"/>
      <c r="J9" s="19"/>
    </row>
    <row r="10" customFormat="false" ht="15" hidden="false" customHeight="false" outlineLevel="0" collapsed="false">
      <c r="A10" s="20" t="s">
        <v>12</v>
      </c>
      <c r="B10" s="21" t="s">
        <v>13</v>
      </c>
      <c r="C10" s="22" t="n">
        <v>3</v>
      </c>
      <c r="D10" s="22" t="n">
        <v>3</v>
      </c>
      <c r="E10" s="22" t="n">
        <v>4</v>
      </c>
      <c r="F10" s="22" t="n">
        <v>5</v>
      </c>
      <c r="G10" s="22" t="n">
        <v>6</v>
      </c>
      <c r="H10" s="22" t="n">
        <v>7</v>
      </c>
      <c r="I10" s="23"/>
      <c r="J10" s="23"/>
    </row>
    <row r="11" customFormat="false" ht="18.75" hidden="false" customHeight="false" outlineLevel="0" collapsed="false">
      <c r="A11" s="24" t="s">
        <v>14</v>
      </c>
      <c r="B11" s="25" t="s">
        <v>15</v>
      </c>
      <c r="C11" s="26" t="n">
        <f aca="false">C12+C51</f>
        <v>104727.91636</v>
      </c>
      <c r="D11" s="26" t="n">
        <f aca="false">D12+D51</f>
        <v>104727.91636</v>
      </c>
      <c r="E11" s="26" t="n">
        <f aca="false">E12+E51</f>
        <v>48766.51636</v>
      </c>
      <c r="F11" s="26" t="n">
        <f aca="false">F12+F51</f>
        <v>52026.50459</v>
      </c>
      <c r="G11" s="27" t="n">
        <f aca="false">F11/D11*100</f>
        <v>49.6777806703993</v>
      </c>
      <c r="H11" s="27" t="n">
        <f aca="false">F11/E11*100</f>
        <v>106.684890521879</v>
      </c>
      <c r="I11" s="28"/>
      <c r="J11" s="28"/>
    </row>
    <row r="12" customFormat="false" ht="18.75" hidden="false" customHeight="false" outlineLevel="0" collapsed="false">
      <c r="A12" s="29"/>
      <c r="B12" s="30" t="s">
        <v>16</v>
      </c>
      <c r="C12" s="31" t="n">
        <f aca="false">C13+C22+C28+C37+C46</f>
        <v>81733.3</v>
      </c>
      <c r="D12" s="31" t="n">
        <f aca="false">D13+D22+D28+D37+D46</f>
        <v>81733.3</v>
      </c>
      <c r="E12" s="31" t="n">
        <f aca="false">E13+E22+E28+E37+E46</f>
        <v>36033.7</v>
      </c>
      <c r="F12" s="31" t="n">
        <f aca="false">F13+F22+F28+F37+F46</f>
        <v>36452.99857</v>
      </c>
      <c r="G12" s="32" t="n">
        <f aca="false">F12/D12*100</f>
        <v>44.599934873546</v>
      </c>
      <c r="H12" s="32" t="n">
        <f aca="false">F12/E12*100</f>
        <v>101.163628963998</v>
      </c>
      <c r="I12" s="33"/>
      <c r="J12" s="33"/>
    </row>
    <row r="13" customFormat="false" ht="18.75" hidden="false" customHeight="false" outlineLevel="0" collapsed="false">
      <c r="A13" s="34" t="s">
        <v>17</v>
      </c>
      <c r="B13" s="35" t="s">
        <v>18</v>
      </c>
      <c r="C13" s="36" t="n">
        <f aca="false">C14</f>
        <v>45952</v>
      </c>
      <c r="D13" s="36" t="n">
        <f aca="false">D14</f>
        <v>45952</v>
      </c>
      <c r="E13" s="36" t="n">
        <f aca="false">E14</f>
        <v>20501.4</v>
      </c>
      <c r="F13" s="36" t="n">
        <f aca="false">F14</f>
        <v>20478.53371</v>
      </c>
      <c r="G13" s="37" t="n">
        <f aca="false">F13/D13*100</f>
        <v>44.5650542087396</v>
      </c>
      <c r="H13" s="37" t="n">
        <f aca="false">F13/E13*100</f>
        <v>99.8884647389935</v>
      </c>
      <c r="I13" s="38"/>
      <c r="J13" s="38"/>
    </row>
    <row r="14" s="44" customFormat="true" ht="37.5" hidden="false" customHeight="false" outlineLevel="0" collapsed="false">
      <c r="A14" s="39" t="s">
        <v>19</v>
      </c>
      <c r="B14" s="40" t="s">
        <v>20</v>
      </c>
      <c r="C14" s="41" t="n">
        <f aca="false">C15+C16+C17+C18+C20+C19+C21</f>
        <v>45952</v>
      </c>
      <c r="D14" s="41" t="n">
        <f aca="false">D15+D16+D17+D18+D20+D19+D21</f>
        <v>45952</v>
      </c>
      <c r="E14" s="41" t="n">
        <f aca="false">E15+E16+E17+E18+E20+E19+E21</f>
        <v>20501.4</v>
      </c>
      <c r="F14" s="41" t="n">
        <f aca="false">F15+F16+F17+F18+F20+F19+F21</f>
        <v>20478.53371</v>
      </c>
      <c r="G14" s="42" t="n">
        <f aca="false">F14/D14*100</f>
        <v>44.5650542087396</v>
      </c>
      <c r="H14" s="42" t="n">
        <f aca="false">F14/E14*100</f>
        <v>99.8884647389935</v>
      </c>
      <c r="I14" s="43"/>
      <c r="J14" s="43"/>
    </row>
    <row r="15" customFormat="false" ht="80.25" hidden="false" customHeight="true" outlineLevel="0" collapsed="false">
      <c r="A15" s="45" t="s">
        <v>21</v>
      </c>
      <c r="B15" s="46" t="s">
        <v>22</v>
      </c>
      <c r="C15" s="47" t="n">
        <v>45581</v>
      </c>
      <c r="D15" s="47" t="n">
        <v>45581</v>
      </c>
      <c r="E15" s="47" t="n">
        <v>20390.7</v>
      </c>
      <c r="F15" s="47" t="n">
        <v>17900.19577</v>
      </c>
      <c r="G15" s="48" t="n">
        <f aca="false">F15/D15*100</f>
        <v>39.2711782760361</v>
      </c>
      <c r="H15" s="48" t="n">
        <f aca="false">F15/E15*100</f>
        <v>87.7860778197904</v>
      </c>
      <c r="I15" s="49"/>
      <c r="J15" s="49"/>
    </row>
    <row r="16" customFormat="false" ht="93.75" hidden="false" customHeight="false" outlineLevel="0" collapsed="false">
      <c r="A16" s="45" t="s">
        <v>23</v>
      </c>
      <c r="B16" s="46" t="s">
        <v>24</v>
      </c>
      <c r="C16" s="47" t="n">
        <v>12</v>
      </c>
      <c r="D16" s="47" t="n">
        <v>12</v>
      </c>
      <c r="E16" s="47" t="n">
        <v>12</v>
      </c>
      <c r="F16" s="47" t="n">
        <v>32.1768</v>
      </c>
      <c r="G16" s="48" t="n">
        <f aca="false">F16/D16*100</f>
        <v>268.14</v>
      </c>
      <c r="H16" s="48" t="n">
        <f aca="false">F16/E16*100</f>
        <v>268.14</v>
      </c>
      <c r="I16" s="49"/>
      <c r="J16" s="49"/>
    </row>
    <row r="17" customFormat="false" ht="37.5" hidden="false" customHeight="false" outlineLevel="0" collapsed="false">
      <c r="A17" s="45" t="s">
        <v>25</v>
      </c>
      <c r="B17" s="46" t="s">
        <v>26</v>
      </c>
      <c r="C17" s="47" t="n">
        <v>334</v>
      </c>
      <c r="D17" s="47" t="n">
        <v>334</v>
      </c>
      <c r="E17" s="47" t="n">
        <v>90.7</v>
      </c>
      <c r="F17" s="47" t="n">
        <v>56.81216</v>
      </c>
      <c r="G17" s="48" t="n">
        <f aca="false">F17/D17*100</f>
        <v>17.009628742515</v>
      </c>
      <c r="H17" s="48" t="n">
        <f aca="false">F17/E17*100</f>
        <v>62.6374421168688</v>
      </c>
      <c r="I17" s="49"/>
      <c r="J17" s="49"/>
    </row>
    <row r="18" customFormat="false" ht="75" hidden="false" customHeight="false" outlineLevel="0" collapsed="false">
      <c r="A18" s="45" t="s">
        <v>27</v>
      </c>
      <c r="B18" s="46" t="s">
        <v>28</v>
      </c>
      <c r="C18" s="47" t="n">
        <v>0</v>
      </c>
      <c r="D18" s="47" t="n">
        <v>0</v>
      </c>
      <c r="E18" s="47" t="n">
        <v>0</v>
      </c>
      <c r="F18" s="47" t="n">
        <v>22.72</v>
      </c>
      <c r="G18" s="48" t="n">
        <v>0</v>
      </c>
      <c r="H18" s="48" t="n">
        <v>0</v>
      </c>
      <c r="I18" s="49"/>
      <c r="J18" s="49"/>
    </row>
    <row r="19" customFormat="false" ht="131.25" hidden="false" customHeight="false" outlineLevel="0" collapsed="false">
      <c r="A19" s="45" t="s">
        <v>29</v>
      </c>
      <c r="B19" s="46" t="s">
        <v>30</v>
      </c>
      <c r="C19" s="47" t="n">
        <v>9</v>
      </c>
      <c r="D19" s="47" t="n">
        <v>9</v>
      </c>
      <c r="E19" s="47" t="n">
        <v>0</v>
      </c>
      <c r="F19" s="47" t="n">
        <v>0</v>
      </c>
      <c r="G19" s="48" t="n">
        <v>0</v>
      </c>
      <c r="H19" s="48" t="n">
        <v>0</v>
      </c>
      <c r="I19" s="49"/>
      <c r="J19" s="49"/>
    </row>
    <row r="20" customFormat="false" ht="93.75" hidden="false" customHeight="false" outlineLevel="0" collapsed="false">
      <c r="A20" s="45" t="s">
        <v>31</v>
      </c>
      <c r="B20" s="46" t="s">
        <v>32</v>
      </c>
      <c r="C20" s="47" t="n">
        <v>16</v>
      </c>
      <c r="D20" s="47" t="n">
        <v>16</v>
      </c>
      <c r="E20" s="47" t="n">
        <v>8</v>
      </c>
      <c r="F20" s="47" t="n">
        <v>8.0694</v>
      </c>
      <c r="G20" s="48" t="n">
        <v>0</v>
      </c>
      <c r="H20" s="48" t="n">
        <v>0</v>
      </c>
      <c r="I20" s="49"/>
      <c r="J20" s="49"/>
    </row>
    <row r="21" customFormat="false" ht="56.25" hidden="false" customHeight="false" outlineLevel="0" collapsed="false">
      <c r="A21" s="45" t="s">
        <v>33</v>
      </c>
      <c r="B21" s="46" t="s">
        <v>34</v>
      </c>
      <c r="C21" s="47" t="n">
        <v>0</v>
      </c>
      <c r="D21" s="47" t="n">
        <v>0</v>
      </c>
      <c r="E21" s="47" t="n">
        <v>0</v>
      </c>
      <c r="F21" s="47" t="n">
        <v>2458.55958</v>
      </c>
      <c r="G21" s="48" t="n">
        <v>0</v>
      </c>
      <c r="H21" s="48" t="n">
        <v>0</v>
      </c>
      <c r="I21" s="49"/>
      <c r="J21" s="49"/>
    </row>
    <row r="22" customFormat="false" ht="37.5" hidden="false" customHeight="false" outlineLevel="0" collapsed="false">
      <c r="A22" s="34" t="s">
        <v>35</v>
      </c>
      <c r="B22" s="35" t="s">
        <v>36</v>
      </c>
      <c r="C22" s="50" t="n">
        <f aca="false">C23</f>
        <v>24666.8</v>
      </c>
      <c r="D22" s="50" t="n">
        <f aca="false">D23</f>
        <v>24666.8</v>
      </c>
      <c r="E22" s="36" t="n">
        <f aca="false">E23</f>
        <v>10152.4</v>
      </c>
      <c r="F22" s="50" t="n">
        <f aca="false">F23</f>
        <v>10007.55194</v>
      </c>
      <c r="G22" s="37" t="n">
        <f aca="false">F22/D22*100</f>
        <v>40.5709372111502</v>
      </c>
      <c r="H22" s="51" t="n">
        <f aca="false">F22/E22*100</f>
        <v>98.5732628738032</v>
      </c>
      <c r="I22" s="38"/>
      <c r="J22" s="38"/>
    </row>
    <row r="23" s="44" customFormat="true" ht="37.5" hidden="false" customHeight="false" outlineLevel="0" collapsed="false">
      <c r="A23" s="39" t="s">
        <v>37</v>
      </c>
      <c r="B23" s="40" t="s">
        <v>38</v>
      </c>
      <c r="C23" s="52" t="n">
        <f aca="false">C24+C25+C26+C27</f>
        <v>24666.8</v>
      </c>
      <c r="D23" s="52" t="n">
        <f aca="false">D24+D25+D26+D27</f>
        <v>24666.8</v>
      </c>
      <c r="E23" s="41" t="n">
        <f aca="false">E24+E25+E26+E27</f>
        <v>10152.4</v>
      </c>
      <c r="F23" s="52" t="n">
        <f aca="false">F24+F25+F26+F27</f>
        <v>10007.55194</v>
      </c>
      <c r="G23" s="42" t="n">
        <f aca="false">F23/D23*100</f>
        <v>40.5709372111502</v>
      </c>
      <c r="H23" s="53" t="n">
        <f aca="false">F23/E23*100</f>
        <v>98.5732628738032</v>
      </c>
      <c r="I23" s="43"/>
      <c r="J23" s="43"/>
    </row>
    <row r="24" customFormat="false" ht="116.25" hidden="false" customHeight="true" outlineLevel="0" collapsed="false">
      <c r="A24" s="45" t="s">
        <v>39</v>
      </c>
      <c r="B24" s="46" t="s">
        <v>40</v>
      </c>
      <c r="C24" s="54" t="n">
        <v>12901.2</v>
      </c>
      <c r="D24" s="54" t="n">
        <v>12901.2</v>
      </c>
      <c r="E24" s="47" t="n">
        <v>5125.8</v>
      </c>
      <c r="F24" s="54" t="n">
        <v>5033.44931</v>
      </c>
      <c r="G24" s="48" t="n">
        <f aca="false">F24/D24*100</f>
        <v>39.0153575636375</v>
      </c>
      <c r="H24" s="55" t="n">
        <f aca="false">F24/E24*100</f>
        <v>98.1983165554645</v>
      </c>
      <c r="I24" s="49"/>
      <c r="J24" s="49"/>
    </row>
    <row r="25" customFormat="false" ht="112.5" hidden="false" customHeight="false" outlineLevel="0" collapsed="false">
      <c r="A25" s="45" t="s">
        <v>41</v>
      </c>
      <c r="B25" s="46" t="s">
        <v>42</v>
      </c>
      <c r="C25" s="54" t="n">
        <v>58.1</v>
      </c>
      <c r="D25" s="54" t="n">
        <v>58.1</v>
      </c>
      <c r="E25" s="47" t="n">
        <v>28</v>
      </c>
      <c r="F25" s="54" t="n">
        <v>30.9938</v>
      </c>
      <c r="G25" s="48" t="n">
        <f aca="false">F25/D25*100</f>
        <v>53.3456110154905</v>
      </c>
      <c r="H25" s="55" t="n">
        <f aca="false">F25/E25*100</f>
        <v>110.692142857143</v>
      </c>
      <c r="I25" s="49"/>
      <c r="J25" s="49"/>
    </row>
    <row r="26" customFormat="false" ht="112.5" hidden="false" customHeight="false" outlineLevel="0" collapsed="false">
      <c r="A26" s="45" t="s">
        <v>43</v>
      </c>
      <c r="B26" s="46" t="s">
        <v>44</v>
      </c>
      <c r="C26" s="54" t="n">
        <v>13028.9</v>
      </c>
      <c r="D26" s="54" t="n">
        <v>13028.9</v>
      </c>
      <c r="E26" s="47" t="n">
        <v>5579.6</v>
      </c>
      <c r="F26" s="54" t="n">
        <v>5485.12131</v>
      </c>
      <c r="G26" s="48" t="n">
        <f aca="false">F26/D26*100</f>
        <v>42.099650085579</v>
      </c>
      <c r="H26" s="55" t="n">
        <f aca="false">F26/E26*100</f>
        <v>98.3067121299018</v>
      </c>
      <c r="I26" s="49"/>
      <c r="J26" s="49"/>
    </row>
    <row r="27" customFormat="false" ht="121.5" hidden="false" customHeight="true" outlineLevel="0" collapsed="false">
      <c r="A27" s="45" t="s">
        <v>45</v>
      </c>
      <c r="B27" s="46" t="s">
        <v>46</v>
      </c>
      <c r="C27" s="54" t="n">
        <v>-1321.4</v>
      </c>
      <c r="D27" s="54" t="n">
        <v>-1321.4</v>
      </c>
      <c r="E27" s="47" t="n">
        <v>-581</v>
      </c>
      <c r="F27" s="54" t="n">
        <v>-542.01248</v>
      </c>
      <c r="G27" s="48" t="n">
        <f aca="false">F27/D27*100</f>
        <v>41.0180475253519</v>
      </c>
      <c r="H27" s="55" t="n">
        <f aca="false">F27/E27*100</f>
        <v>93.2895834767642</v>
      </c>
      <c r="I27" s="49"/>
      <c r="J27" s="49"/>
    </row>
    <row r="28" customFormat="false" ht="18.75" hidden="false" customHeight="false" outlineLevel="0" collapsed="false">
      <c r="A28" s="34" t="s">
        <v>47</v>
      </c>
      <c r="B28" s="35" t="s">
        <v>48</v>
      </c>
      <c r="C28" s="36" t="n">
        <f aca="false">C33+C35+C29+C32</f>
        <v>3432</v>
      </c>
      <c r="D28" s="36" t="n">
        <f aca="false">D33+D35+D29+D32</f>
        <v>3432</v>
      </c>
      <c r="E28" s="36" t="n">
        <f aca="false">E33+E35+E29+E32</f>
        <v>1921.4</v>
      </c>
      <c r="F28" s="36" t="n">
        <f aca="false">F33+F35+F29+F32</f>
        <v>1965.62225</v>
      </c>
      <c r="G28" s="37" t="n">
        <f aca="false">F28/D28*100</f>
        <v>57.2733755827506</v>
      </c>
      <c r="H28" s="37" t="n">
        <f aca="false">F28/E28*100</f>
        <v>102.301563963776</v>
      </c>
      <c r="I28" s="38"/>
      <c r="J28" s="38"/>
    </row>
    <row r="29" s="44" customFormat="true" ht="37.5" hidden="false" customHeight="false" outlineLevel="0" collapsed="false">
      <c r="A29" s="56" t="s">
        <v>49</v>
      </c>
      <c r="B29" s="57" t="s">
        <v>50</v>
      </c>
      <c r="C29" s="52" t="n">
        <f aca="false">C30+C31</f>
        <v>1454</v>
      </c>
      <c r="D29" s="52" t="n">
        <f aca="false">D30+D31</f>
        <v>1454</v>
      </c>
      <c r="E29" s="52" t="n">
        <f aca="false">E30+E31</f>
        <v>816</v>
      </c>
      <c r="F29" s="52" t="n">
        <f aca="false">F30+F31</f>
        <v>815.82426</v>
      </c>
      <c r="G29" s="42" t="n">
        <f aca="false">F29/D29*100</f>
        <v>56.1089587345255</v>
      </c>
      <c r="H29" s="42" t="n">
        <f aca="false">F29/E29*100</f>
        <v>99.9784632352941</v>
      </c>
      <c r="I29" s="58"/>
      <c r="J29" s="58"/>
    </row>
    <row r="30" customFormat="false" ht="37.5" hidden="false" customHeight="false" outlineLevel="0" collapsed="false">
      <c r="A30" s="59" t="s">
        <v>51</v>
      </c>
      <c r="B30" s="60" t="s">
        <v>52</v>
      </c>
      <c r="C30" s="54" t="n">
        <v>985</v>
      </c>
      <c r="D30" s="54" t="n">
        <v>985</v>
      </c>
      <c r="E30" s="54" t="n">
        <v>484</v>
      </c>
      <c r="F30" s="54" t="n">
        <v>484.11192</v>
      </c>
      <c r="G30" s="48" t="n">
        <f aca="false">F30/D30*100</f>
        <v>49.1484182741117</v>
      </c>
      <c r="H30" s="48" t="n">
        <f aca="false">F30/E30*100</f>
        <v>100.023123966942</v>
      </c>
      <c r="I30" s="38"/>
      <c r="J30" s="38"/>
    </row>
    <row r="31" customFormat="false" ht="37.5" hidden="false" customHeight="false" outlineLevel="0" collapsed="false">
      <c r="A31" s="59" t="s">
        <v>53</v>
      </c>
      <c r="B31" s="60" t="s">
        <v>54</v>
      </c>
      <c r="C31" s="54" t="n">
        <v>469</v>
      </c>
      <c r="D31" s="54" t="n">
        <v>469</v>
      </c>
      <c r="E31" s="54" t="n">
        <v>332</v>
      </c>
      <c r="F31" s="54" t="n">
        <v>331.71234</v>
      </c>
      <c r="G31" s="48" t="n">
        <f aca="false">F31/D31*100</f>
        <v>70.7275778251599</v>
      </c>
      <c r="H31" s="48" t="n">
        <f aca="false">F31/E31*100</f>
        <v>99.9133554216868</v>
      </c>
      <c r="I31" s="38"/>
      <c r="J31" s="38"/>
    </row>
    <row r="32" customFormat="false" ht="18.75" hidden="false" customHeight="false" outlineLevel="0" collapsed="false">
      <c r="A32" s="45" t="s">
        <v>55</v>
      </c>
      <c r="B32" s="61" t="s">
        <v>56</v>
      </c>
      <c r="C32" s="54" t="n">
        <v>0</v>
      </c>
      <c r="D32" s="54" t="n">
        <v>0</v>
      </c>
      <c r="E32" s="54" t="n">
        <v>0</v>
      </c>
      <c r="F32" s="54" t="n">
        <v>1.07648</v>
      </c>
      <c r="G32" s="48" t="n">
        <v>0</v>
      </c>
      <c r="H32" s="48" t="n">
        <v>0</v>
      </c>
      <c r="I32" s="38"/>
      <c r="J32" s="38"/>
    </row>
    <row r="33" s="44" customFormat="true" ht="37.5" hidden="false" customHeight="false" outlineLevel="0" collapsed="false">
      <c r="A33" s="39" t="s">
        <v>57</v>
      </c>
      <c r="B33" s="40" t="s">
        <v>58</v>
      </c>
      <c r="C33" s="41" t="n">
        <f aca="false">C34</f>
        <v>1121</v>
      </c>
      <c r="D33" s="41" t="n">
        <f aca="false">D34</f>
        <v>1121</v>
      </c>
      <c r="E33" s="41" t="n">
        <f aca="false">E34</f>
        <v>248.4</v>
      </c>
      <c r="F33" s="41" t="n">
        <f aca="false">F34</f>
        <v>248.44151</v>
      </c>
      <c r="G33" s="42" t="n">
        <f aca="false">F33/D33*100</f>
        <v>22.1624897413024</v>
      </c>
      <c r="H33" s="42" t="n">
        <f aca="false">F33/E33*100</f>
        <v>100.016710950081</v>
      </c>
      <c r="I33" s="43"/>
      <c r="J33" s="43"/>
    </row>
    <row r="34" customFormat="false" ht="18.75" hidden="false" customHeight="false" outlineLevel="0" collapsed="false">
      <c r="A34" s="45" t="s">
        <v>59</v>
      </c>
      <c r="B34" s="46" t="s">
        <v>58</v>
      </c>
      <c r="C34" s="47" t="n">
        <v>1121</v>
      </c>
      <c r="D34" s="47" t="n">
        <v>1121</v>
      </c>
      <c r="E34" s="47" t="n">
        <v>248.4</v>
      </c>
      <c r="F34" s="47" t="n">
        <v>248.44151</v>
      </c>
      <c r="G34" s="48" t="n">
        <f aca="false">F34/D34*100</f>
        <v>22.1624897413024</v>
      </c>
      <c r="H34" s="48" t="n">
        <f aca="false">F34/E34*100</f>
        <v>100.016710950081</v>
      </c>
      <c r="I34" s="49"/>
      <c r="J34" s="49"/>
    </row>
    <row r="35" s="44" customFormat="true" ht="37.5" hidden="false" customHeight="false" outlineLevel="0" collapsed="false">
      <c r="A35" s="39" t="s">
        <v>60</v>
      </c>
      <c r="B35" s="40" t="s">
        <v>61</v>
      </c>
      <c r="C35" s="41" t="n">
        <f aca="false">C36</f>
        <v>857</v>
      </c>
      <c r="D35" s="41" t="n">
        <f aca="false">D36</f>
        <v>857</v>
      </c>
      <c r="E35" s="41" t="n">
        <f aca="false">E36</f>
        <v>857</v>
      </c>
      <c r="F35" s="41" t="n">
        <f aca="false">F36</f>
        <v>900.28</v>
      </c>
      <c r="G35" s="42" t="n">
        <f aca="false">F35/D35*100</f>
        <v>105.050175029172</v>
      </c>
      <c r="H35" s="53" t="n">
        <f aca="false">F35/E35*100</f>
        <v>105.050175029172</v>
      </c>
      <c r="I35" s="43"/>
      <c r="J35" s="43"/>
    </row>
    <row r="36" customFormat="false" ht="37.5" hidden="false" customHeight="false" outlineLevel="0" collapsed="false">
      <c r="A36" s="45" t="s">
        <v>62</v>
      </c>
      <c r="B36" s="46" t="s">
        <v>63</v>
      </c>
      <c r="C36" s="47" t="n">
        <v>857</v>
      </c>
      <c r="D36" s="47" t="n">
        <v>857</v>
      </c>
      <c r="E36" s="47" t="n">
        <v>857</v>
      </c>
      <c r="F36" s="47" t="n">
        <v>900.28</v>
      </c>
      <c r="G36" s="48" t="n">
        <f aca="false">F36/D36*100</f>
        <v>105.050175029172</v>
      </c>
      <c r="H36" s="48" t="n">
        <f aca="false">F36/E36*100</f>
        <v>105.050175029172</v>
      </c>
      <c r="I36" s="49"/>
      <c r="J36" s="49"/>
    </row>
    <row r="37" customFormat="false" ht="18.75" hidden="false" customHeight="false" outlineLevel="0" collapsed="false">
      <c r="A37" s="34" t="s">
        <v>64</v>
      </c>
      <c r="B37" s="35" t="s">
        <v>65</v>
      </c>
      <c r="C37" s="36" t="n">
        <f aca="false">C40+C39+C43</f>
        <v>5962</v>
      </c>
      <c r="D37" s="36" t="n">
        <f aca="false">D40+D39+D43</f>
        <v>5962</v>
      </c>
      <c r="E37" s="36" t="n">
        <f aca="false">E40+E39+E43</f>
        <v>1753.5</v>
      </c>
      <c r="F37" s="36" t="n">
        <f aca="false">F40+F39+F43</f>
        <v>1746.58042</v>
      </c>
      <c r="G37" s="37" t="n">
        <f aca="false">F37/D37*100</f>
        <v>29.2952099966454</v>
      </c>
      <c r="H37" s="37" t="n">
        <f aca="false">F37/E37*100</f>
        <v>99.6053846592529</v>
      </c>
      <c r="I37" s="38"/>
      <c r="J37" s="38"/>
    </row>
    <row r="38" s="44" customFormat="true" ht="18.75" hidden="false" customHeight="false" outlineLevel="0" collapsed="false">
      <c r="A38" s="62" t="s">
        <v>66</v>
      </c>
      <c r="B38" s="63" t="s">
        <v>67</v>
      </c>
      <c r="C38" s="52" t="n">
        <f aca="false">C39</f>
        <v>1714</v>
      </c>
      <c r="D38" s="52" t="n">
        <f aca="false">D39</f>
        <v>1714</v>
      </c>
      <c r="E38" s="52" t="n">
        <f aca="false">E39</f>
        <v>133</v>
      </c>
      <c r="F38" s="52" t="n">
        <f aca="false">F39</f>
        <v>132.42373</v>
      </c>
      <c r="G38" s="53" t="n">
        <f aca="false">F38/D38*100</f>
        <v>7.72600525087515</v>
      </c>
      <c r="H38" s="53" t="n">
        <f aca="false">F38/E38*100</f>
        <v>99.5667142857143</v>
      </c>
      <c r="I38" s="64"/>
      <c r="J38" s="64"/>
    </row>
    <row r="39" customFormat="false" ht="37.5" hidden="false" customHeight="false" outlineLevel="0" collapsed="false">
      <c r="A39" s="65" t="s">
        <v>68</v>
      </c>
      <c r="B39" s="61" t="s">
        <v>69</v>
      </c>
      <c r="C39" s="54" t="n">
        <v>1714</v>
      </c>
      <c r="D39" s="54" t="n">
        <v>1714</v>
      </c>
      <c r="E39" s="54" t="n">
        <v>133</v>
      </c>
      <c r="F39" s="54" t="n">
        <v>132.42373</v>
      </c>
      <c r="G39" s="55" t="n">
        <f aca="false">F39/D39*100</f>
        <v>7.72600525087515</v>
      </c>
      <c r="H39" s="55" t="n">
        <f aca="false">F39/E39*100</f>
        <v>99.5667142857143</v>
      </c>
      <c r="I39" s="66"/>
      <c r="J39" s="66"/>
    </row>
    <row r="40" customFormat="false" ht="18.75" hidden="true" customHeight="false" outlineLevel="0" collapsed="false">
      <c r="A40" s="45" t="s">
        <v>70</v>
      </c>
      <c r="B40" s="46" t="s">
        <v>71</v>
      </c>
      <c r="C40" s="47" t="n">
        <f aca="false">C41+C42</f>
        <v>0</v>
      </c>
      <c r="D40" s="47" t="n">
        <f aca="false">D41+D42</f>
        <v>0</v>
      </c>
      <c r="E40" s="47" t="n">
        <f aca="false">E41+E42</f>
        <v>0</v>
      </c>
      <c r="F40" s="47" t="n">
        <f aca="false">F41+F42</f>
        <v>0</v>
      </c>
      <c r="G40" s="48" t="e">
        <f aca="false">F40/D40*100</f>
        <v>#DIV/0!</v>
      </c>
      <c r="H40" s="48" t="e">
        <f aca="false">F40/E40*100</f>
        <v>#DIV/0!</v>
      </c>
      <c r="I40" s="49"/>
      <c r="J40" s="49"/>
    </row>
    <row r="41" customFormat="false" ht="18.75" hidden="true" customHeight="false" outlineLevel="0" collapsed="false">
      <c r="A41" s="45" t="s">
        <v>72</v>
      </c>
      <c r="B41" s="46" t="s">
        <v>73</v>
      </c>
      <c r="C41" s="47" t="n">
        <v>0</v>
      </c>
      <c r="D41" s="47" t="n">
        <v>0</v>
      </c>
      <c r="E41" s="47" t="n">
        <v>0</v>
      </c>
      <c r="F41" s="47" t="n">
        <v>0</v>
      </c>
      <c r="G41" s="48" t="e">
        <f aca="false">F41/D41*100</f>
        <v>#DIV/0!</v>
      </c>
      <c r="H41" s="48" t="e">
        <f aca="false">F41/E41*100</f>
        <v>#DIV/0!</v>
      </c>
      <c r="I41" s="49"/>
      <c r="J41" s="49"/>
    </row>
    <row r="42" customFormat="false" ht="18.75" hidden="true" customHeight="false" outlineLevel="0" collapsed="false">
      <c r="A42" s="45" t="s">
        <v>74</v>
      </c>
      <c r="B42" s="46" t="s">
        <v>75</v>
      </c>
      <c r="C42" s="47" t="n">
        <v>0</v>
      </c>
      <c r="D42" s="47" t="n">
        <v>0</v>
      </c>
      <c r="E42" s="47" t="n">
        <v>0</v>
      </c>
      <c r="F42" s="47" t="n">
        <v>0</v>
      </c>
      <c r="G42" s="48" t="e">
        <f aca="false">F42/D42*100</f>
        <v>#DIV/0!</v>
      </c>
      <c r="H42" s="48" t="e">
        <f aca="false">F42/E42*100</f>
        <v>#DIV/0!</v>
      </c>
      <c r="I42" s="49"/>
      <c r="J42" s="49"/>
    </row>
    <row r="43" s="44" customFormat="true" ht="18.75" hidden="false" customHeight="false" outlineLevel="0" collapsed="false">
      <c r="A43" s="39" t="s">
        <v>76</v>
      </c>
      <c r="B43" s="40" t="s">
        <v>77</v>
      </c>
      <c r="C43" s="41" t="n">
        <f aca="false">SUM(C44:C45)</f>
        <v>4248</v>
      </c>
      <c r="D43" s="41" t="n">
        <f aca="false">SUM(D44:D45)</f>
        <v>4248</v>
      </c>
      <c r="E43" s="41" t="n">
        <f aca="false">SUM(E44:E45)</f>
        <v>1620.5</v>
      </c>
      <c r="F43" s="41" t="n">
        <f aca="false">SUM(F44:F45)</f>
        <v>1614.15669</v>
      </c>
      <c r="G43" s="42" t="n">
        <f aca="false">F43/D43*100</f>
        <v>37.9980388418079</v>
      </c>
      <c r="H43" s="42" t="n">
        <f aca="false">F43/E43*100</f>
        <v>99.6085584696081</v>
      </c>
      <c r="I43" s="43"/>
      <c r="J43" s="43"/>
    </row>
    <row r="44" customFormat="false" ht="45" hidden="false" customHeight="true" outlineLevel="0" collapsed="false">
      <c r="A44" s="45" t="s">
        <v>78</v>
      </c>
      <c r="B44" s="46" t="s">
        <v>79</v>
      </c>
      <c r="C44" s="47" t="n">
        <v>2151</v>
      </c>
      <c r="D44" s="47" t="n">
        <v>2151</v>
      </c>
      <c r="E44" s="47" t="n">
        <v>1512</v>
      </c>
      <c r="F44" s="47" t="n">
        <v>1511.74402</v>
      </c>
      <c r="G44" s="48" t="n">
        <f aca="false">F44/D44*100</f>
        <v>70.2809865178987</v>
      </c>
      <c r="H44" s="48" t="n">
        <f aca="false">F44/E44*100</f>
        <v>99.9830701058201</v>
      </c>
      <c r="I44" s="49"/>
      <c r="J44" s="49"/>
    </row>
    <row r="45" customFormat="false" ht="41.25" hidden="false" customHeight="true" outlineLevel="0" collapsed="false">
      <c r="A45" s="45" t="s">
        <v>80</v>
      </c>
      <c r="B45" s="46" t="s">
        <v>81</v>
      </c>
      <c r="C45" s="47" t="n">
        <v>2097</v>
      </c>
      <c r="D45" s="47" t="n">
        <v>2097</v>
      </c>
      <c r="E45" s="47" t="n">
        <v>108.5</v>
      </c>
      <c r="F45" s="47" t="n">
        <v>102.41267</v>
      </c>
      <c r="G45" s="48" t="n">
        <f aca="false">F45/D45*100</f>
        <v>4.88377062470196</v>
      </c>
      <c r="H45" s="48" t="n">
        <f aca="false">F45/E45*100</f>
        <v>94.3895576036866</v>
      </c>
      <c r="I45" s="49"/>
      <c r="J45" s="49"/>
    </row>
    <row r="46" customFormat="false" ht="18.75" hidden="false" customHeight="false" outlineLevel="0" collapsed="false">
      <c r="A46" s="34" t="s">
        <v>82</v>
      </c>
      <c r="B46" s="35" t="s">
        <v>83</v>
      </c>
      <c r="C46" s="36" t="n">
        <f aca="false">C47+C49</f>
        <v>1720.5</v>
      </c>
      <c r="D46" s="36" t="n">
        <f aca="false">D47+D49</f>
        <v>1720.5</v>
      </c>
      <c r="E46" s="36" t="n">
        <f aca="false">E47+E49</f>
        <v>1705</v>
      </c>
      <c r="F46" s="36" t="n">
        <f aca="false">F47+F49</f>
        <v>2254.71025</v>
      </c>
      <c r="G46" s="51" t="n">
        <f aca="false">F46/D46*100</f>
        <v>131.049709386806</v>
      </c>
      <c r="H46" s="51" t="n">
        <f aca="false">F46/E46*100</f>
        <v>132.241070381232</v>
      </c>
      <c r="I46" s="38"/>
      <c r="J46" s="38"/>
    </row>
    <row r="47" s="44" customFormat="true" ht="37.5" hidden="false" customHeight="false" outlineLevel="0" collapsed="false">
      <c r="A47" s="39" t="s">
        <v>84</v>
      </c>
      <c r="B47" s="40" t="s">
        <v>85</v>
      </c>
      <c r="C47" s="41" t="n">
        <f aca="false">C48</f>
        <v>1691</v>
      </c>
      <c r="D47" s="41" t="n">
        <f aca="false">D48</f>
        <v>1691</v>
      </c>
      <c r="E47" s="41" t="n">
        <f aca="false">E48</f>
        <v>1691</v>
      </c>
      <c r="F47" s="41" t="n">
        <f aca="false">F48</f>
        <v>2240.86025</v>
      </c>
      <c r="G47" s="42" t="n">
        <f aca="false">F47/D47*100</f>
        <v>132.516868716736</v>
      </c>
      <c r="H47" s="42" t="n">
        <f aca="false">F47/E47*100</f>
        <v>132.516868716736</v>
      </c>
      <c r="I47" s="43"/>
      <c r="J47" s="43"/>
    </row>
    <row r="48" customFormat="false" ht="37.5" hidden="false" customHeight="false" outlineLevel="0" collapsed="false">
      <c r="A48" s="45" t="s">
        <v>86</v>
      </c>
      <c r="B48" s="46" t="s">
        <v>87</v>
      </c>
      <c r="C48" s="47" t="n">
        <v>1691</v>
      </c>
      <c r="D48" s="47" t="n">
        <v>1691</v>
      </c>
      <c r="E48" s="47" t="n">
        <v>1691</v>
      </c>
      <c r="F48" s="47" t="n">
        <v>2240.86025</v>
      </c>
      <c r="G48" s="48" t="n">
        <f aca="false">F48/D48*100</f>
        <v>132.516868716736</v>
      </c>
      <c r="H48" s="48" t="n">
        <f aca="false">F48/E48*100</f>
        <v>132.516868716736</v>
      </c>
      <c r="I48" s="49"/>
      <c r="J48" s="49"/>
    </row>
    <row r="49" s="44" customFormat="true" ht="37.5" hidden="false" customHeight="false" outlineLevel="0" collapsed="false">
      <c r="A49" s="39" t="s">
        <v>88</v>
      </c>
      <c r="B49" s="40" t="s">
        <v>89</v>
      </c>
      <c r="C49" s="41" t="n">
        <f aca="false">C50</f>
        <v>29.5</v>
      </c>
      <c r="D49" s="41" t="n">
        <f aca="false">D50</f>
        <v>29.5</v>
      </c>
      <c r="E49" s="41" t="n">
        <f aca="false">E50</f>
        <v>14</v>
      </c>
      <c r="F49" s="41" t="n">
        <f aca="false">F50</f>
        <v>13.85</v>
      </c>
      <c r="G49" s="42" t="n">
        <f aca="false">F49/D49*100</f>
        <v>46.9491525423729</v>
      </c>
      <c r="H49" s="42" t="n">
        <f aca="false">F49/E49*100</f>
        <v>98.9285714285714</v>
      </c>
      <c r="I49" s="43"/>
      <c r="J49" s="43"/>
    </row>
    <row r="50" customFormat="false" ht="75" hidden="false" customHeight="false" outlineLevel="0" collapsed="false">
      <c r="A50" s="45" t="s">
        <v>90</v>
      </c>
      <c r="B50" s="46" t="s">
        <v>91</v>
      </c>
      <c r="C50" s="47" t="n">
        <v>29.5</v>
      </c>
      <c r="D50" s="47" t="n">
        <v>29.5</v>
      </c>
      <c r="E50" s="47" t="n">
        <v>14</v>
      </c>
      <c r="F50" s="47" t="n">
        <v>13.85</v>
      </c>
      <c r="G50" s="48" t="n">
        <f aca="false">F50/D50*100</f>
        <v>46.9491525423729</v>
      </c>
      <c r="H50" s="48" t="n">
        <f aca="false">F50/E50*100</f>
        <v>98.9285714285714</v>
      </c>
      <c r="I50" s="49"/>
      <c r="J50" s="49"/>
    </row>
    <row r="51" customFormat="false" ht="18.75" hidden="false" customHeight="false" outlineLevel="0" collapsed="false">
      <c r="A51" s="29"/>
      <c r="B51" s="30" t="s">
        <v>92</v>
      </c>
      <c r="C51" s="31" t="n">
        <f aca="false">C52+C60+C66+C72+C79+C99</f>
        <v>22994.61636</v>
      </c>
      <c r="D51" s="31" t="n">
        <f aca="false">D52+D60+D66+D72+D79+D99</f>
        <v>22994.61636</v>
      </c>
      <c r="E51" s="31" t="n">
        <f aca="false">E52+E60+E66+E72+E79+E99</f>
        <v>12732.81636</v>
      </c>
      <c r="F51" s="31" t="n">
        <f aca="false">F52+F60+F66+F72+F79+F99</f>
        <v>15573.50602</v>
      </c>
      <c r="G51" s="32" t="n">
        <f aca="false">F51/D51*100</f>
        <v>67.7267486275209</v>
      </c>
      <c r="H51" s="32" t="n">
        <f aca="false">F51/E51*100</f>
        <v>122.309986884944</v>
      </c>
      <c r="I51" s="33"/>
      <c r="J51" s="33"/>
    </row>
    <row r="52" customFormat="false" ht="37.5" hidden="false" customHeight="false" outlineLevel="0" collapsed="false">
      <c r="A52" s="34" t="s">
        <v>93</v>
      </c>
      <c r="B52" s="35" t="s">
        <v>94</v>
      </c>
      <c r="C52" s="36" t="n">
        <f aca="false">C53+C59</f>
        <v>7213.2</v>
      </c>
      <c r="D52" s="36" t="n">
        <f aca="false">D53+D59</f>
        <v>7213.2</v>
      </c>
      <c r="E52" s="36" t="n">
        <f aca="false">E53+E59</f>
        <v>3639.3</v>
      </c>
      <c r="F52" s="36" t="n">
        <f aca="false">F53+F59</f>
        <v>3906.11507</v>
      </c>
      <c r="G52" s="37" t="n">
        <f aca="false">F52/D52*100</f>
        <v>54.1523189430489</v>
      </c>
      <c r="H52" s="37" t="n">
        <f aca="false">F52/E52*100</f>
        <v>107.331494243398</v>
      </c>
      <c r="I52" s="38"/>
      <c r="J52" s="38"/>
    </row>
    <row r="53" s="44" customFormat="true" ht="75" hidden="false" customHeight="false" outlineLevel="0" collapsed="false">
      <c r="A53" s="39" t="s">
        <v>95</v>
      </c>
      <c r="B53" s="40" t="s">
        <v>96</v>
      </c>
      <c r="C53" s="41" t="n">
        <f aca="false">C54+C55+C56+C57</f>
        <v>6378.5</v>
      </c>
      <c r="D53" s="41" t="n">
        <f aca="false">D54+D55+D56+D57</f>
        <v>6378.5</v>
      </c>
      <c r="E53" s="41" t="n">
        <f aca="false">E54+E55+E56+E57</f>
        <v>2804.6</v>
      </c>
      <c r="F53" s="41" t="n">
        <f aca="false">F54+F55+F56+F57</f>
        <v>2804.7247</v>
      </c>
      <c r="G53" s="42" t="n">
        <f aca="false">F53/D53*100</f>
        <v>43.9715403307988</v>
      </c>
      <c r="H53" s="42" t="n">
        <f aca="false">F53/E53*100</f>
        <v>100.004446266847</v>
      </c>
      <c r="I53" s="43"/>
      <c r="J53" s="43"/>
    </row>
    <row r="54" customFormat="false" ht="73.5" hidden="false" customHeight="true" outlineLevel="0" collapsed="false">
      <c r="A54" s="45" t="s">
        <v>97</v>
      </c>
      <c r="B54" s="46" t="s">
        <v>98</v>
      </c>
      <c r="C54" s="54" t="n">
        <v>5598.1</v>
      </c>
      <c r="D54" s="54" t="n">
        <v>5598.1</v>
      </c>
      <c r="E54" s="47" t="n">
        <v>2342.1</v>
      </c>
      <c r="F54" s="47" t="n">
        <v>2342.11944</v>
      </c>
      <c r="G54" s="48" t="n">
        <f aca="false">F54/D54*100</f>
        <v>41.8377563816295</v>
      </c>
      <c r="H54" s="48" t="n">
        <f aca="false">F54/E54*100</f>
        <v>100.000830024337</v>
      </c>
      <c r="I54" s="49"/>
      <c r="J54" s="49"/>
    </row>
    <row r="55" customFormat="false" ht="75" hidden="false" customHeight="false" outlineLevel="0" collapsed="false">
      <c r="A55" s="45" t="s">
        <v>99</v>
      </c>
      <c r="B55" s="46" t="s">
        <v>100</v>
      </c>
      <c r="C55" s="54" t="n">
        <v>301.3</v>
      </c>
      <c r="D55" s="54" t="n">
        <v>301.3</v>
      </c>
      <c r="E55" s="47" t="n">
        <v>216.5</v>
      </c>
      <c r="F55" s="47" t="n">
        <v>216.55422</v>
      </c>
      <c r="G55" s="48" t="n">
        <f aca="false">F55/D55*100</f>
        <v>71.8732890806505</v>
      </c>
      <c r="H55" s="48" t="n">
        <f aca="false">F55/E55*100</f>
        <v>100.025043879908</v>
      </c>
      <c r="I55" s="49"/>
      <c r="J55" s="49"/>
    </row>
    <row r="56" customFormat="false" ht="56.25" hidden="false" customHeight="false" outlineLevel="0" collapsed="false">
      <c r="A56" s="45" t="s">
        <v>101</v>
      </c>
      <c r="B56" s="46" t="s">
        <v>102</v>
      </c>
      <c r="C56" s="47" t="n">
        <v>336.5</v>
      </c>
      <c r="D56" s="47" t="n">
        <v>336.5</v>
      </c>
      <c r="E56" s="47" t="n">
        <v>184.3</v>
      </c>
      <c r="F56" s="47" t="n">
        <v>184.30264</v>
      </c>
      <c r="G56" s="48" t="n">
        <f aca="false">F56/D56*100</f>
        <v>54.7704725111441</v>
      </c>
      <c r="H56" s="48" t="n">
        <f aca="false">F56/E56*100</f>
        <v>100.001432447097</v>
      </c>
      <c r="I56" s="49"/>
      <c r="J56" s="49"/>
    </row>
    <row r="57" customFormat="false" ht="37.5" hidden="false" customHeight="false" outlineLevel="0" collapsed="false">
      <c r="A57" s="67" t="s">
        <v>103</v>
      </c>
      <c r="B57" s="68" t="s">
        <v>104</v>
      </c>
      <c r="C57" s="47" t="n">
        <v>142.6</v>
      </c>
      <c r="D57" s="47" t="n">
        <v>142.6</v>
      </c>
      <c r="E57" s="47" t="n">
        <v>61.7</v>
      </c>
      <c r="F57" s="47" t="n">
        <v>61.7484</v>
      </c>
      <c r="G57" s="48" t="n">
        <f aca="false">F57/D57*100</f>
        <v>43.3018232819074</v>
      </c>
      <c r="H57" s="48" t="n">
        <f aca="false">F57/E57*100</f>
        <v>100.078444084279</v>
      </c>
      <c r="I57" s="49"/>
      <c r="J57" s="49"/>
    </row>
    <row r="58" s="44" customFormat="true" ht="75" hidden="false" customHeight="false" outlineLevel="0" collapsed="false">
      <c r="A58" s="39" t="s">
        <v>105</v>
      </c>
      <c r="B58" s="40" t="s">
        <v>106</v>
      </c>
      <c r="C58" s="41" t="n">
        <f aca="false">C59</f>
        <v>834.7</v>
      </c>
      <c r="D58" s="41" t="n">
        <f aca="false">D59</f>
        <v>834.7</v>
      </c>
      <c r="E58" s="41" t="n">
        <f aca="false">E59</f>
        <v>834.7</v>
      </c>
      <c r="F58" s="41" t="n">
        <f aca="false">F59</f>
        <v>1101.39037</v>
      </c>
      <c r="G58" s="42" t="n">
        <f aca="false">F58/D58*100</f>
        <v>131.950445669103</v>
      </c>
      <c r="H58" s="42" t="n">
        <f aca="false">F58/E58*100</f>
        <v>131.950445669103</v>
      </c>
      <c r="I58" s="43"/>
      <c r="J58" s="43"/>
    </row>
    <row r="59" customFormat="false" ht="78.75" hidden="false" customHeight="true" outlineLevel="0" collapsed="false">
      <c r="A59" s="45" t="s">
        <v>107</v>
      </c>
      <c r="B59" s="46" t="s">
        <v>108</v>
      </c>
      <c r="C59" s="47" t="n">
        <v>834.7</v>
      </c>
      <c r="D59" s="47" t="n">
        <v>834.7</v>
      </c>
      <c r="E59" s="47" t="n">
        <v>834.7</v>
      </c>
      <c r="F59" s="47" t="n">
        <v>1101.39037</v>
      </c>
      <c r="G59" s="48" t="n">
        <f aca="false">F59/D59*100</f>
        <v>131.950445669103</v>
      </c>
      <c r="H59" s="48" t="n">
        <f aca="false">F59/E59*100</f>
        <v>131.950445669103</v>
      </c>
      <c r="I59" s="49"/>
      <c r="J59" s="49"/>
    </row>
    <row r="60" customFormat="false" ht="31.5" hidden="false" customHeight="true" outlineLevel="0" collapsed="false">
      <c r="A60" s="34" t="s">
        <v>109</v>
      </c>
      <c r="B60" s="35" t="s">
        <v>110</v>
      </c>
      <c r="C60" s="36" t="n">
        <f aca="false">C61</f>
        <v>149.8</v>
      </c>
      <c r="D60" s="36" t="n">
        <f aca="false">D61</f>
        <v>149.8</v>
      </c>
      <c r="E60" s="36" t="n">
        <f aca="false">E61</f>
        <v>149.2</v>
      </c>
      <c r="F60" s="36" t="n">
        <f aca="false">F61</f>
        <v>149.07265</v>
      </c>
      <c r="G60" s="37" t="n">
        <f aca="false">F60/D60*100</f>
        <v>99.5144526034713</v>
      </c>
      <c r="H60" s="37" t="n">
        <f aca="false">F60/E60*100</f>
        <v>99.9146447721179</v>
      </c>
      <c r="I60" s="38"/>
      <c r="J60" s="38"/>
    </row>
    <row r="61" s="44" customFormat="true" ht="37.5" hidden="false" customHeight="false" outlineLevel="0" collapsed="false">
      <c r="A61" s="39" t="s">
        <v>111</v>
      </c>
      <c r="B61" s="40" t="s">
        <v>112</v>
      </c>
      <c r="C61" s="41" t="n">
        <f aca="false">C62+C63+C64+C65</f>
        <v>149.8</v>
      </c>
      <c r="D61" s="41" t="n">
        <f aca="false">D62+D63+D64+D65</f>
        <v>149.8</v>
      </c>
      <c r="E61" s="41" t="n">
        <f aca="false">E62+E63+E64+E65</f>
        <v>149.2</v>
      </c>
      <c r="F61" s="41" t="n">
        <f aca="false">F62+F63+F64+F65</f>
        <v>149.07265</v>
      </c>
      <c r="G61" s="42" t="n">
        <f aca="false">F61/D61*100</f>
        <v>99.5144526034713</v>
      </c>
      <c r="H61" s="42" t="n">
        <f aca="false">F61/E61*100</f>
        <v>99.9146447721179</v>
      </c>
      <c r="I61" s="43"/>
      <c r="J61" s="43"/>
    </row>
    <row r="62" customFormat="false" ht="37.5" hidden="false" customHeight="false" outlineLevel="0" collapsed="false">
      <c r="A62" s="45" t="s">
        <v>113</v>
      </c>
      <c r="B62" s="46" t="s">
        <v>114</v>
      </c>
      <c r="C62" s="47" t="n">
        <v>149.1</v>
      </c>
      <c r="D62" s="47" t="n">
        <v>149.1</v>
      </c>
      <c r="E62" s="47" t="n">
        <v>148.8</v>
      </c>
      <c r="F62" s="47" t="n">
        <v>148.11083</v>
      </c>
      <c r="G62" s="48" t="n">
        <f aca="false">F62/D62*100</f>
        <v>99.3365727699531</v>
      </c>
      <c r="H62" s="48" t="n">
        <f aca="false">F62/E62*100</f>
        <v>99.5368481182796</v>
      </c>
      <c r="I62" s="49"/>
      <c r="J62" s="49"/>
    </row>
    <row r="63" customFormat="false" ht="18.75" hidden="false" customHeight="false" outlineLevel="0" collapsed="false">
      <c r="A63" s="45" t="s">
        <v>115</v>
      </c>
      <c r="B63" s="46" t="s">
        <v>116</v>
      </c>
      <c r="C63" s="47" t="n">
        <v>0.7</v>
      </c>
      <c r="D63" s="47" t="n">
        <v>0.7</v>
      </c>
      <c r="E63" s="47" t="n">
        <v>0.4</v>
      </c>
      <c r="F63" s="47" t="n">
        <v>0.39123</v>
      </c>
      <c r="G63" s="48" t="n">
        <f aca="false">F63/D63*100</f>
        <v>55.89</v>
      </c>
      <c r="H63" s="48" t="n">
        <v>0</v>
      </c>
      <c r="I63" s="49"/>
      <c r="J63" s="49"/>
    </row>
    <row r="64" customFormat="false" ht="18.75" hidden="false" customHeight="false" outlineLevel="0" collapsed="false">
      <c r="A64" s="45" t="s">
        <v>117</v>
      </c>
      <c r="B64" s="46" t="s">
        <v>118</v>
      </c>
      <c r="C64" s="47" t="n">
        <v>0</v>
      </c>
      <c r="D64" s="47" t="n">
        <v>0</v>
      </c>
      <c r="E64" s="47" t="n">
        <v>0</v>
      </c>
      <c r="F64" s="47" t="n">
        <v>0.50704</v>
      </c>
      <c r="G64" s="48" t="n">
        <v>0</v>
      </c>
      <c r="H64" s="48" t="n">
        <v>0</v>
      </c>
      <c r="I64" s="49"/>
      <c r="J64" s="49"/>
    </row>
    <row r="65" customFormat="false" ht="37.5" hidden="false" customHeight="false" outlineLevel="0" collapsed="false">
      <c r="A65" s="45" t="s">
        <v>119</v>
      </c>
      <c r="B65" s="68" t="s">
        <v>120</v>
      </c>
      <c r="C65" s="47" t="n">
        <v>0</v>
      </c>
      <c r="D65" s="47" t="n">
        <v>0</v>
      </c>
      <c r="E65" s="47" t="n">
        <v>0</v>
      </c>
      <c r="F65" s="47" t="n">
        <v>0.06355</v>
      </c>
      <c r="G65" s="48" t="n">
        <v>0</v>
      </c>
      <c r="H65" s="48" t="n">
        <v>0</v>
      </c>
      <c r="I65" s="49"/>
      <c r="J65" s="49"/>
    </row>
    <row r="66" customFormat="false" ht="37.5" hidden="false" customHeight="false" outlineLevel="0" collapsed="false">
      <c r="A66" s="34" t="s">
        <v>121</v>
      </c>
      <c r="B66" s="35" t="s">
        <v>122</v>
      </c>
      <c r="C66" s="36" t="n">
        <f aca="false">C67+C69</f>
        <v>14003.7</v>
      </c>
      <c r="D66" s="36" t="n">
        <f aca="false">D67+D69</f>
        <v>14003.7</v>
      </c>
      <c r="E66" s="36" t="n">
        <f aca="false">E67+E69</f>
        <v>7956.8</v>
      </c>
      <c r="F66" s="36" t="n">
        <f aca="false">F67+F69</f>
        <v>8361.70405</v>
      </c>
      <c r="G66" s="37" t="n">
        <f aca="false">F66/D66*100</f>
        <v>59.7106768211258</v>
      </c>
      <c r="H66" s="37" t="n">
        <f aca="false">F66/E66*100</f>
        <v>105.088780037201</v>
      </c>
      <c r="I66" s="38"/>
      <c r="J66" s="38"/>
    </row>
    <row r="67" s="44" customFormat="true" ht="37.5" hidden="false" customHeight="false" outlineLevel="0" collapsed="false">
      <c r="A67" s="39" t="s">
        <v>123</v>
      </c>
      <c r="B67" s="40" t="s">
        <v>124</v>
      </c>
      <c r="C67" s="41" t="n">
        <f aca="false">C68</f>
        <v>12993.7</v>
      </c>
      <c r="D67" s="41" t="n">
        <f aca="false">D68</f>
        <v>12993.7</v>
      </c>
      <c r="E67" s="41" t="n">
        <f aca="false">E68</f>
        <v>7630.7</v>
      </c>
      <c r="F67" s="41" t="n">
        <f aca="false">F68</f>
        <v>7630.33701</v>
      </c>
      <c r="G67" s="42" t="n">
        <f aca="false">F67/D67*100</f>
        <v>58.7233583198011</v>
      </c>
      <c r="H67" s="42" t="n">
        <f aca="false">F67/E67*100</f>
        <v>99.9952430314388</v>
      </c>
      <c r="I67" s="43"/>
      <c r="J67" s="43"/>
    </row>
    <row r="68" customFormat="false" ht="37.5" hidden="false" customHeight="false" outlineLevel="0" collapsed="false">
      <c r="A68" s="45" t="s">
        <v>125</v>
      </c>
      <c r="B68" s="46" t="s">
        <v>126</v>
      </c>
      <c r="C68" s="47" t="n">
        <v>12993.7</v>
      </c>
      <c r="D68" s="47" t="n">
        <v>12993.7</v>
      </c>
      <c r="E68" s="47" t="n">
        <v>7630.7</v>
      </c>
      <c r="F68" s="47" t="n">
        <v>7630.33701</v>
      </c>
      <c r="G68" s="48" t="n">
        <f aca="false">F68/D68*100</f>
        <v>58.7233583198011</v>
      </c>
      <c r="H68" s="48" t="n">
        <f aca="false">F68/E68*100</f>
        <v>99.9952430314388</v>
      </c>
      <c r="I68" s="49"/>
      <c r="J68" s="49"/>
    </row>
    <row r="69" s="44" customFormat="true" ht="37.5" hidden="false" customHeight="false" outlineLevel="0" collapsed="false">
      <c r="A69" s="39" t="s">
        <v>127</v>
      </c>
      <c r="B69" s="40" t="s">
        <v>128</v>
      </c>
      <c r="C69" s="41" t="n">
        <f aca="false">C70+C71</f>
        <v>1010</v>
      </c>
      <c r="D69" s="41" t="n">
        <f aca="false">D70+D71</f>
        <v>1010</v>
      </c>
      <c r="E69" s="41" t="n">
        <f aca="false">E70+E71</f>
        <v>326.1</v>
      </c>
      <c r="F69" s="41" t="n">
        <f aca="false">F70+F71</f>
        <v>731.36704</v>
      </c>
      <c r="G69" s="42" t="n">
        <f aca="false">F69/D69*100</f>
        <v>72.4125782178218</v>
      </c>
      <c r="H69" s="42" t="n">
        <f aca="false">F69/E69*100</f>
        <v>224.276921189819</v>
      </c>
      <c r="I69" s="43"/>
      <c r="J69" s="43"/>
    </row>
    <row r="70" customFormat="false" ht="37.5" hidden="false" customHeight="false" outlineLevel="0" collapsed="false">
      <c r="A70" s="45" t="s">
        <v>129</v>
      </c>
      <c r="B70" s="46" t="s">
        <v>130</v>
      </c>
      <c r="C70" s="47" t="n">
        <v>1010</v>
      </c>
      <c r="D70" s="47" t="n">
        <v>1010</v>
      </c>
      <c r="E70" s="47" t="n">
        <v>326.1</v>
      </c>
      <c r="F70" s="47" t="n">
        <v>326.08667</v>
      </c>
      <c r="G70" s="48" t="n">
        <f aca="false">F70/D70*100</f>
        <v>32.2858089108911</v>
      </c>
      <c r="H70" s="48" t="n">
        <f aca="false">F70/E70*100</f>
        <v>99.9959122968415</v>
      </c>
      <c r="I70" s="49"/>
      <c r="J70" s="49"/>
    </row>
    <row r="71" s="44" customFormat="true" ht="32.25" hidden="false" customHeight="true" outlineLevel="0" collapsed="false">
      <c r="A71" s="45" t="s">
        <v>131</v>
      </c>
      <c r="B71" s="46" t="s">
        <v>132</v>
      </c>
      <c r="C71" s="47" t="n">
        <v>0</v>
      </c>
      <c r="D71" s="47" t="n">
        <v>0</v>
      </c>
      <c r="E71" s="47" t="n">
        <v>0</v>
      </c>
      <c r="F71" s="47" t="n">
        <v>405.28037</v>
      </c>
      <c r="G71" s="48" t="n">
        <v>0</v>
      </c>
      <c r="H71" s="48" t="n">
        <v>0</v>
      </c>
      <c r="I71" s="43"/>
      <c r="J71" s="43"/>
    </row>
    <row r="72" customFormat="false" ht="37.5" hidden="false" customHeight="false" outlineLevel="0" collapsed="false">
      <c r="A72" s="34" t="s">
        <v>133</v>
      </c>
      <c r="B72" s="35" t="s">
        <v>134</v>
      </c>
      <c r="C72" s="50" t="n">
        <f aca="false">C76+C73</f>
        <v>634.8</v>
      </c>
      <c r="D72" s="50" t="n">
        <f aca="false">D76+D73</f>
        <v>634.8</v>
      </c>
      <c r="E72" s="36" t="n">
        <f aca="false">E76+E73</f>
        <v>498.6</v>
      </c>
      <c r="F72" s="36" t="n">
        <f aca="false">F76+F73</f>
        <v>2500.08607</v>
      </c>
      <c r="G72" s="37" t="n">
        <f aca="false">F72/D72*100</f>
        <v>393.83838531821</v>
      </c>
      <c r="H72" s="37" t="n">
        <f aca="false">F72/E72*100</f>
        <v>501.421193341356</v>
      </c>
      <c r="I72" s="38"/>
      <c r="J72" s="38"/>
    </row>
    <row r="73" s="44" customFormat="true" ht="51" hidden="false" customHeight="true" outlineLevel="0" collapsed="false">
      <c r="A73" s="62" t="s">
        <v>135</v>
      </c>
      <c r="B73" s="63" t="s">
        <v>136</v>
      </c>
      <c r="C73" s="52" t="n">
        <f aca="false">C74+C75</f>
        <v>0</v>
      </c>
      <c r="D73" s="52" t="n">
        <f aca="false">D74+D75</f>
        <v>0</v>
      </c>
      <c r="E73" s="52" t="n">
        <f aca="false">E74+E75</f>
        <v>0</v>
      </c>
      <c r="F73" s="52" t="n">
        <f aca="false">F74+F75</f>
        <v>2001.49368</v>
      </c>
      <c r="G73" s="53" t="n">
        <v>0</v>
      </c>
      <c r="H73" s="53" t="n">
        <v>0</v>
      </c>
      <c r="I73" s="64"/>
      <c r="J73" s="64"/>
    </row>
    <row r="74" customFormat="false" ht="93.75" hidden="false" customHeight="false" outlineLevel="0" collapsed="false">
      <c r="A74" s="65" t="s">
        <v>137</v>
      </c>
      <c r="B74" s="61" t="s">
        <v>138</v>
      </c>
      <c r="C74" s="69" t="n">
        <v>0</v>
      </c>
      <c r="D74" s="69" t="n">
        <v>0</v>
      </c>
      <c r="E74" s="69" t="n">
        <v>0</v>
      </c>
      <c r="F74" s="69" t="n">
        <v>1976.875</v>
      </c>
      <c r="G74" s="70" t="n">
        <v>0</v>
      </c>
      <c r="H74" s="70" t="n">
        <v>0</v>
      </c>
      <c r="I74" s="71"/>
      <c r="J74" s="71"/>
    </row>
    <row r="75" customFormat="false" ht="75" hidden="false" customHeight="false" outlineLevel="0" collapsed="false">
      <c r="A75" s="65" t="s">
        <v>139</v>
      </c>
      <c r="B75" s="61" t="s">
        <v>140</v>
      </c>
      <c r="C75" s="69" t="n">
        <v>0</v>
      </c>
      <c r="D75" s="69" t="n">
        <v>0</v>
      </c>
      <c r="E75" s="69" t="n">
        <v>0</v>
      </c>
      <c r="F75" s="69" t="n">
        <v>24.61868</v>
      </c>
      <c r="G75" s="70" t="n">
        <v>0</v>
      </c>
      <c r="H75" s="70" t="n">
        <v>0</v>
      </c>
      <c r="I75" s="71"/>
      <c r="J75" s="71"/>
    </row>
    <row r="76" s="44" customFormat="true" ht="37.5" hidden="false" customHeight="false" outlineLevel="0" collapsed="false">
      <c r="A76" s="39" t="s">
        <v>141</v>
      </c>
      <c r="B76" s="40" t="s">
        <v>142</v>
      </c>
      <c r="C76" s="52" t="n">
        <f aca="false">C77+C78</f>
        <v>634.8</v>
      </c>
      <c r="D76" s="52" t="n">
        <f aca="false">D77+D78</f>
        <v>634.8</v>
      </c>
      <c r="E76" s="52" t="n">
        <f aca="false">E77+E78</f>
        <v>498.6</v>
      </c>
      <c r="F76" s="52" t="n">
        <f aca="false">F77+F78</f>
        <v>498.59239</v>
      </c>
      <c r="G76" s="42" t="n">
        <f aca="false">F76/D76*100</f>
        <v>78.5432246376812</v>
      </c>
      <c r="H76" s="42" t="n">
        <f aca="false">F76/E76*100</f>
        <v>99.998473726434</v>
      </c>
      <c r="I76" s="43"/>
      <c r="J76" s="43"/>
    </row>
    <row r="77" customFormat="false" ht="37.5" hidden="false" customHeight="false" outlineLevel="0" collapsed="false">
      <c r="A77" s="45" t="s">
        <v>143</v>
      </c>
      <c r="B77" s="46" t="s">
        <v>144</v>
      </c>
      <c r="C77" s="54" t="n">
        <v>412.9</v>
      </c>
      <c r="D77" s="54" t="n">
        <v>412.9</v>
      </c>
      <c r="E77" s="47" t="n">
        <v>410</v>
      </c>
      <c r="F77" s="47" t="n">
        <v>409.97265</v>
      </c>
      <c r="G77" s="48" t="n">
        <f aca="false">F77/D77*100</f>
        <v>99.2910268830225</v>
      </c>
      <c r="H77" s="48" t="n">
        <f aca="false">F77/E77*100</f>
        <v>99.9933292682927</v>
      </c>
      <c r="I77" s="49"/>
      <c r="J77" s="49"/>
    </row>
    <row r="78" customFormat="false" ht="56.25" hidden="false" customHeight="false" outlineLevel="0" collapsed="false">
      <c r="A78" s="45" t="s">
        <v>145</v>
      </c>
      <c r="B78" s="46" t="s">
        <v>146</v>
      </c>
      <c r="C78" s="54" t="n">
        <v>221.9</v>
      </c>
      <c r="D78" s="54" t="n">
        <v>221.9</v>
      </c>
      <c r="E78" s="47" t="n">
        <v>88.6</v>
      </c>
      <c r="F78" s="47" t="n">
        <v>88.61974</v>
      </c>
      <c r="G78" s="48" t="n">
        <f aca="false">F78/D78*100</f>
        <v>39.9367913474538</v>
      </c>
      <c r="H78" s="48" t="n">
        <f aca="false">F78/E78*100</f>
        <v>100.022279909707</v>
      </c>
      <c r="I78" s="49"/>
      <c r="J78" s="49"/>
    </row>
    <row r="79" customFormat="false" ht="18.75" hidden="false" customHeight="false" outlineLevel="0" collapsed="false">
      <c r="A79" s="34" t="s">
        <v>147</v>
      </c>
      <c r="B79" s="35" t="s">
        <v>148</v>
      </c>
      <c r="C79" s="36" t="n">
        <f aca="false">SUM(C80:C98)</f>
        <v>700.1</v>
      </c>
      <c r="D79" s="36" t="n">
        <f aca="false">SUM(D80:D98)</f>
        <v>700.1</v>
      </c>
      <c r="E79" s="36" t="n">
        <f aca="false">SUM(E80:E98)</f>
        <v>195.9</v>
      </c>
      <c r="F79" s="36" t="n">
        <f aca="false">SUM(F80:F98)</f>
        <v>371.0264</v>
      </c>
      <c r="G79" s="37" t="n">
        <f aca="false">F79/D79*100</f>
        <v>52.9962005427796</v>
      </c>
      <c r="H79" s="37" t="n">
        <f aca="false">F79/E79*100</f>
        <v>189.395814190914</v>
      </c>
      <c r="I79" s="38"/>
      <c r="J79" s="38"/>
    </row>
    <row r="80" customFormat="false" ht="80.25" hidden="false" customHeight="true" outlineLevel="0" collapsed="false">
      <c r="A80" s="45" t="s">
        <v>149</v>
      </c>
      <c r="B80" s="46" t="s">
        <v>150</v>
      </c>
      <c r="C80" s="47" t="n">
        <v>63.8</v>
      </c>
      <c r="D80" s="47" t="n">
        <v>63.8</v>
      </c>
      <c r="E80" s="47" t="n">
        <v>16.2</v>
      </c>
      <c r="F80" s="47" t="n">
        <v>16.23131</v>
      </c>
      <c r="G80" s="48" t="n">
        <f aca="false">F80/D80*100</f>
        <v>25.4409247648903</v>
      </c>
      <c r="H80" s="48" t="n">
        <f aca="false">F80/E80*100</f>
        <v>100.193271604938</v>
      </c>
      <c r="I80" s="49"/>
      <c r="J80" s="49"/>
    </row>
    <row r="81" customFormat="false" ht="112.5" hidden="false" customHeight="true" outlineLevel="0" collapsed="false">
      <c r="A81" s="45" t="s">
        <v>151</v>
      </c>
      <c r="B81" s="46" t="s">
        <v>152</v>
      </c>
      <c r="C81" s="47" t="n">
        <v>248.8</v>
      </c>
      <c r="D81" s="47" t="n">
        <v>248.8</v>
      </c>
      <c r="E81" s="47" t="n">
        <v>38.8</v>
      </c>
      <c r="F81" s="47" t="n">
        <v>38.34373</v>
      </c>
      <c r="G81" s="48" t="n">
        <f aca="false">F81/D81*100</f>
        <v>15.4114670418006</v>
      </c>
      <c r="H81" s="48" t="n">
        <f aca="false">F81/E81*100</f>
        <v>98.8240463917526</v>
      </c>
      <c r="I81" s="49"/>
      <c r="J81" s="49"/>
    </row>
    <row r="82" customFormat="false" ht="82.5" hidden="false" customHeight="true" outlineLevel="0" collapsed="false">
      <c r="A82" s="45" t="s">
        <v>153</v>
      </c>
      <c r="B82" s="46" t="s">
        <v>154</v>
      </c>
      <c r="C82" s="47" t="n">
        <v>65.4</v>
      </c>
      <c r="D82" s="47" t="n">
        <v>65.4</v>
      </c>
      <c r="E82" s="47" t="n">
        <v>4.7</v>
      </c>
      <c r="F82" s="47" t="n">
        <v>4.63444</v>
      </c>
      <c r="G82" s="48" t="n">
        <f aca="false">F82/D82*100</f>
        <v>7.0862996941896</v>
      </c>
      <c r="H82" s="48" t="n">
        <f aca="false">F82/E82*100</f>
        <v>98.6051063829787</v>
      </c>
      <c r="I82" s="49"/>
      <c r="J82" s="49"/>
    </row>
    <row r="83" customFormat="false" ht="78.75" hidden="true" customHeight="true" outlineLevel="0" collapsed="false">
      <c r="A83" s="45" t="s">
        <v>155</v>
      </c>
      <c r="B83" s="46" t="s">
        <v>156</v>
      </c>
      <c r="C83" s="47" t="n">
        <v>0</v>
      </c>
      <c r="D83" s="47" t="n">
        <v>0</v>
      </c>
      <c r="E83" s="47" t="n">
        <v>0</v>
      </c>
      <c r="F83" s="47" t="n">
        <v>0</v>
      </c>
      <c r="G83" s="48" t="n">
        <v>0</v>
      </c>
      <c r="H83" s="48" t="n">
        <v>0</v>
      </c>
      <c r="I83" s="49"/>
      <c r="J83" s="49"/>
    </row>
    <row r="84" customFormat="false" ht="84" hidden="false" customHeight="true" outlineLevel="0" collapsed="false">
      <c r="A84" s="45" t="s">
        <v>157</v>
      </c>
      <c r="B84" s="46" t="s">
        <v>158</v>
      </c>
      <c r="C84" s="47" t="n">
        <v>61.6</v>
      </c>
      <c r="D84" s="47" t="n">
        <v>61.6</v>
      </c>
      <c r="E84" s="47" t="n">
        <v>1</v>
      </c>
      <c r="F84" s="47" t="n">
        <v>1.00904</v>
      </c>
      <c r="G84" s="48" t="n">
        <f aca="false">F84/D84*100</f>
        <v>1.63805194805195</v>
      </c>
      <c r="H84" s="48" t="n">
        <f aca="false">F84/E84*100</f>
        <v>100.904</v>
      </c>
      <c r="I84" s="49"/>
      <c r="J84" s="49"/>
    </row>
    <row r="85" customFormat="false" ht="91.5" hidden="false" customHeight="true" outlineLevel="0" collapsed="false">
      <c r="A85" s="45" t="s">
        <v>159</v>
      </c>
      <c r="B85" s="46" t="s">
        <v>160</v>
      </c>
      <c r="C85" s="47" t="n">
        <v>0</v>
      </c>
      <c r="D85" s="47" t="n">
        <v>0</v>
      </c>
      <c r="E85" s="47" t="n">
        <v>0</v>
      </c>
      <c r="F85" s="47" t="n">
        <v>15</v>
      </c>
      <c r="G85" s="48" t="n">
        <v>0</v>
      </c>
      <c r="H85" s="48" t="n">
        <v>0</v>
      </c>
      <c r="I85" s="49"/>
      <c r="J85" s="49"/>
    </row>
    <row r="86" customFormat="false" ht="93.75" hidden="false" customHeight="false" outlineLevel="0" collapsed="false">
      <c r="A86" s="45" t="s">
        <v>161</v>
      </c>
      <c r="B86" s="46" t="s">
        <v>162</v>
      </c>
      <c r="C86" s="47" t="n">
        <v>4.5</v>
      </c>
      <c r="D86" s="47" t="n">
        <v>4.5</v>
      </c>
      <c r="E86" s="47" t="n">
        <v>0.3</v>
      </c>
      <c r="F86" s="47" t="n">
        <v>0.25</v>
      </c>
      <c r="G86" s="48" t="n">
        <f aca="false">F86/D86*100</f>
        <v>5.55555555555556</v>
      </c>
      <c r="H86" s="48" t="n">
        <f aca="false">F86/E86*100</f>
        <v>83.3333333333333</v>
      </c>
      <c r="I86" s="49"/>
      <c r="J86" s="49"/>
    </row>
    <row r="87" customFormat="false" ht="129.75" hidden="false" customHeight="true" outlineLevel="0" collapsed="false">
      <c r="A87" s="45" t="s">
        <v>163</v>
      </c>
      <c r="B87" s="46" t="s">
        <v>164</v>
      </c>
      <c r="C87" s="47" t="n">
        <v>0</v>
      </c>
      <c r="D87" s="47" t="n">
        <v>0</v>
      </c>
      <c r="E87" s="47" t="n">
        <v>0</v>
      </c>
      <c r="F87" s="47" t="n">
        <v>0.75</v>
      </c>
      <c r="G87" s="48" t="n">
        <v>0</v>
      </c>
      <c r="H87" s="48" t="n">
        <v>0</v>
      </c>
      <c r="I87" s="49"/>
      <c r="J87" s="49"/>
    </row>
    <row r="88" customFormat="false" ht="192.75" hidden="true" customHeight="true" outlineLevel="0" collapsed="false">
      <c r="A88" s="45" t="s">
        <v>165</v>
      </c>
      <c r="B88" s="46" t="s">
        <v>166</v>
      </c>
      <c r="C88" s="47" t="n">
        <v>0</v>
      </c>
      <c r="D88" s="47" t="n">
        <v>0</v>
      </c>
      <c r="E88" s="47" t="n">
        <v>0</v>
      </c>
      <c r="F88" s="47" t="n">
        <v>0</v>
      </c>
      <c r="G88" s="48" t="n">
        <v>0</v>
      </c>
      <c r="H88" s="48" t="n">
        <v>0</v>
      </c>
      <c r="I88" s="49"/>
      <c r="J88" s="49"/>
    </row>
    <row r="89" customFormat="false" ht="91.5" hidden="false" customHeight="true" outlineLevel="0" collapsed="false">
      <c r="A89" s="45" t="s">
        <v>167</v>
      </c>
      <c r="B89" s="46" t="s">
        <v>168</v>
      </c>
      <c r="C89" s="47" t="n">
        <v>5.1</v>
      </c>
      <c r="D89" s="47" t="n">
        <v>5.1</v>
      </c>
      <c r="E89" s="47" t="n">
        <v>2.3</v>
      </c>
      <c r="F89" s="47" t="n">
        <v>2.3</v>
      </c>
      <c r="G89" s="48" t="n">
        <f aca="false">F89/D89*100</f>
        <v>45.0980392156863</v>
      </c>
      <c r="H89" s="48" t="n">
        <f aca="false">F89/E89*100</f>
        <v>100</v>
      </c>
      <c r="I89" s="49"/>
      <c r="J89" s="49"/>
    </row>
    <row r="90" customFormat="false" ht="78.75" hidden="false" customHeight="true" outlineLevel="0" collapsed="false">
      <c r="A90" s="45" t="s">
        <v>169</v>
      </c>
      <c r="B90" s="46" t="s">
        <v>170</v>
      </c>
      <c r="C90" s="47" t="n">
        <v>32.7</v>
      </c>
      <c r="D90" s="47" t="n">
        <v>32.7</v>
      </c>
      <c r="E90" s="47" t="n">
        <v>16</v>
      </c>
      <c r="F90" s="47" t="n">
        <v>15.85026</v>
      </c>
      <c r="G90" s="48" t="n">
        <f aca="false">F90/D90*100</f>
        <v>48.4717431192661</v>
      </c>
      <c r="H90" s="48" t="n">
        <f aca="false">F90/E90*100</f>
        <v>99.064125</v>
      </c>
      <c r="I90" s="49"/>
      <c r="J90" s="49"/>
    </row>
    <row r="91" customFormat="false" ht="78.75" hidden="false" customHeight="true" outlineLevel="0" collapsed="false">
      <c r="A91" s="45" t="s">
        <v>171</v>
      </c>
      <c r="B91" s="46" t="s">
        <v>172</v>
      </c>
      <c r="C91" s="47" t="n">
        <v>0</v>
      </c>
      <c r="D91" s="47" t="n">
        <v>0</v>
      </c>
      <c r="E91" s="47" t="n">
        <v>0</v>
      </c>
      <c r="F91" s="47" t="n">
        <v>0.3</v>
      </c>
      <c r="G91" s="48" t="n">
        <v>0</v>
      </c>
      <c r="H91" s="48" t="n">
        <v>0</v>
      </c>
      <c r="I91" s="49"/>
      <c r="J91" s="49"/>
    </row>
    <row r="92" customFormat="false" ht="76.5" hidden="false" customHeight="true" outlineLevel="0" collapsed="false">
      <c r="A92" s="45" t="s">
        <v>173</v>
      </c>
      <c r="B92" s="46" t="s">
        <v>174</v>
      </c>
      <c r="C92" s="47" t="n">
        <v>163.6</v>
      </c>
      <c r="D92" s="47" t="n">
        <v>163.6</v>
      </c>
      <c r="E92" s="47" t="n">
        <v>85.6</v>
      </c>
      <c r="F92" s="47" t="n">
        <v>85.85338</v>
      </c>
      <c r="G92" s="48" t="n">
        <f aca="false">F92/D92*100</f>
        <v>52.4776161369193</v>
      </c>
      <c r="H92" s="48" t="n">
        <f aca="false">F92/E92*100</f>
        <v>100.296004672897</v>
      </c>
      <c r="I92" s="49"/>
      <c r="J92" s="49"/>
    </row>
    <row r="93" customFormat="false" ht="131.25" hidden="false" customHeight="false" outlineLevel="0" collapsed="false">
      <c r="A93" s="45" t="s">
        <v>175</v>
      </c>
      <c r="B93" s="46" t="s">
        <v>176</v>
      </c>
      <c r="C93" s="47" t="n">
        <v>54.6</v>
      </c>
      <c r="D93" s="47" t="n">
        <v>54.6</v>
      </c>
      <c r="E93" s="47" t="n">
        <v>31</v>
      </c>
      <c r="F93" s="47" t="n">
        <v>31.04773</v>
      </c>
      <c r="G93" s="48" t="n">
        <f aca="false">F93/D93*100</f>
        <v>56.8639743589744</v>
      </c>
      <c r="H93" s="48" t="n">
        <f aca="false">F93/E93*100</f>
        <v>100.153967741935</v>
      </c>
      <c r="I93" s="49"/>
      <c r="J93" s="49"/>
    </row>
    <row r="94" customFormat="false" ht="56.25" hidden="false" customHeight="false" outlineLevel="0" collapsed="false">
      <c r="A94" s="45" t="s">
        <v>177</v>
      </c>
      <c r="B94" s="46" t="s">
        <v>178</v>
      </c>
      <c r="C94" s="47" t="n">
        <v>0</v>
      </c>
      <c r="D94" s="47" t="n">
        <v>0</v>
      </c>
      <c r="E94" s="47" t="n">
        <v>0</v>
      </c>
      <c r="F94" s="47" t="n">
        <v>3</v>
      </c>
      <c r="G94" s="48" t="n">
        <v>0</v>
      </c>
      <c r="H94" s="48" t="n">
        <v>0</v>
      </c>
      <c r="I94" s="49"/>
      <c r="J94" s="49"/>
    </row>
    <row r="95" customFormat="false" ht="75" hidden="false" customHeight="false" outlineLevel="0" collapsed="false">
      <c r="A95" s="45" t="s">
        <v>179</v>
      </c>
      <c r="B95" s="46" t="s">
        <v>180</v>
      </c>
      <c r="C95" s="47" t="n">
        <v>0</v>
      </c>
      <c r="D95" s="47" t="n">
        <v>0</v>
      </c>
      <c r="E95" s="47" t="n">
        <v>0</v>
      </c>
      <c r="F95" s="47" t="n">
        <v>0</v>
      </c>
      <c r="G95" s="48" t="n">
        <v>0</v>
      </c>
      <c r="H95" s="48" t="n">
        <v>0</v>
      </c>
      <c r="I95" s="49"/>
      <c r="J95" s="49"/>
    </row>
    <row r="96" customFormat="false" ht="75" hidden="false" customHeight="false" outlineLevel="0" collapsed="false">
      <c r="A96" s="45" t="s">
        <v>181</v>
      </c>
      <c r="B96" s="46" t="s">
        <v>182</v>
      </c>
      <c r="C96" s="47" t="n">
        <v>0</v>
      </c>
      <c r="D96" s="47" t="n">
        <v>0</v>
      </c>
      <c r="E96" s="47" t="n">
        <v>0</v>
      </c>
      <c r="F96" s="47" t="n">
        <v>27.17917</v>
      </c>
      <c r="G96" s="48" t="n">
        <v>0</v>
      </c>
      <c r="H96" s="48" t="n">
        <v>0</v>
      </c>
      <c r="I96" s="49"/>
      <c r="J96" s="49"/>
    </row>
    <row r="97" customFormat="false" ht="75" hidden="false" customHeight="false" outlineLevel="0" collapsed="false">
      <c r="A97" s="45" t="s">
        <v>183</v>
      </c>
      <c r="B97" s="46" t="s">
        <v>184</v>
      </c>
      <c r="C97" s="47" t="n">
        <v>0</v>
      </c>
      <c r="D97" s="47" t="n">
        <v>0</v>
      </c>
      <c r="E97" s="47" t="n">
        <v>0</v>
      </c>
      <c r="F97" s="47" t="n">
        <v>75.20561</v>
      </c>
      <c r="G97" s="48" t="n">
        <v>0</v>
      </c>
      <c r="H97" s="48" t="n">
        <v>0</v>
      </c>
      <c r="I97" s="49"/>
      <c r="J97" s="49"/>
    </row>
    <row r="98" customFormat="false" ht="93.75" hidden="false" customHeight="false" outlineLevel="0" collapsed="false">
      <c r="A98" s="45" t="s">
        <v>185</v>
      </c>
      <c r="B98" s="46" t="s">
        <v>186</v>
      </c>
      <c r="C98" s="47" t="n">
        <v>0</v>
      </c>
      <c r="D98" s="47" t="n">
        <v>0</v>
      </c>
      <c r="E98" s="47" t="n">
        <v>0</v>
      </c>
      <c r="F98" s="47" t="n">
        <v>54.07173</v>
      </c>
      <c r="G98" s="48" t="n">
        <v>0</v>
      </c>
      <c r="H98" s="48" t="n">
        <v>0</v>
      </c>
      <c r="I98" s="49"/>
      <c r="J98" s="49"/>
    </row>
    <row r="99" customFormat="false" ht="18.75" hidden="false" customHeight="false" outlineLevel="0" collapsed="false">
      <c r="A99" s="72" t="s">
        <v>187</v>
      </c>
      <c r="B99" s="73" t="s">
        <v>188</v>
      </c>
      <c r="C99" s="50" t="n">
        <f aca="false">C100+C104+C102</f>
        <v>293.01636</v>
      </c>
      <c r="D99" s="50" t="n">
        <f aca="false">D100+D104+D102</f>
        <v>293.01636</v>
      </c>
      <c r="E99" s="50" t="n">
        <f aca="false">E100+E104+E102</f>
        <v>293.01636</v>
      </c>
      <c r="F99" s="50" t="n">
        <f aca="false">F100+F104+F102</f>
        <v>285.50178</v>
      </c>
      <c r="G99" s="74" t="n">
        <f aca="false">F99/D99*100</f>
        <v>97.4354401235481</v>
      </c>
      <c r="H99" s="74" t="n">
        <f aca="false">F99/E99*100</f>
        <v>97.4354401235481</v>
      </c>
      <c r="I99" s="49"/>
      <c r="J99" s="49"/>
    </row>
    <row r="100" s="77" customFormat="true" ht="18.75" hidden="false" customHeight="false" outlineLevel="0" collapsed="false">
      <c r="A100" s="75" t="s">
        <v>189</v>
      </c>
      <c r="B100" s="76" t="s">
        <v>190</v>
      </c>
      <c r="C100" s="36" t="n">
        <f aca="false">C101</f>
        <v>0</v>
      </c>
      <c r="D100" s="36" t="n">
        <f aca="false">D101</f>
        <v>0</v>
      </c>
      <c r="E100" s="36" t="n">
        <f aca="false">E101</f>
        <v>0</v>
      </c>
      <c r="F100" s="36" t="n">
        <f aca="false">F101</f>
        <v>-3.35232</v>
      </c>
      <c r="G100" s="74" t="n">
        <v>0</v>
      </c>
      <c r="H100" s="74" t="n">
        <v>0</v>
      </c>
      <c r="I100" s="38"/>
      <c r="J100" s="38"/>
    </row>
    <row r="101" customFormat="false" ht="18.75" hidden="false" customHeight="false" outlineLevel="0" collapsed="false">
      <c r="A101" s="78" t="s">
        <v>191</v>
      </c>
      <c r="B101" s="46" t="s">
        <v>192</v>
      </c>
      <c r="C101" s="47" t="n">
        <v>0</v>
      </c>
      <c r="D101" s="47" t="n">
        <v>0</v>
      </c>
      <c r="E101" s="47" t="n">
        <v>0</v>
      </c>
      <c r="F101" s="47" t="n">
        <v>-3.35232</v>
      </c>
      <c r="G101" s="79" t="n">
        <v>0</v>
      </c>
      <c r="H101" s="79" t="n">
        <v>0</v>
      </c>
      <c r="I101" s="49"/>
      <c r="J101" s="49"/>
    </row>
    <row r="102" s="77" customFormat="true" ht="18.75" hidden="false" customHeight="false" outlineLevel="0" collapsed="false">
      <c r="A102" s="75" t="s">
        <v>193</v>
      </c>
      <c r="B102" s="76" t="s">
        <v>194</v>
      </c>
      <c r="C102" s="36" t="n">
        <f aca="false">C103</f>
        <v>0</v>
      </c>
      <c r="D102" s="36" t="n">
        <f aca="false">D103</f>
        <v>0</v>
      </c>
      <c r="E102" s="36" t="n">
        <f aca="false">E103</f>
        <v>0</v>
      </c>
      <c r="F102" s="36" t="n">
        <f aca="false">F103</f>
        <v>-4.16226</v>
      </c>
      <c r="G102" s="74" t="n">
        <v>0</v>
      </c>
      <c r="H102" s="74" t="n">
        <v>0</v>
      </c>
      <c r="I102" s="38"/>
      <c r="J102" s="38"/>
    </row>
    <row r="103" customFormat="false" ht="18.75" hidden="false" customHeight="false" outlineLevel="0" collapsed="false">
      <c r="A103" s="78" t="s">
        <v>195</v>
      </c>
      <c r="B103" s="46" t="s">
        <v>196</v>
      </c>
      <c r="C103" s="47" t="n">
        <v>0</v>
      </c>
      <c r="D103" s="47" t="n">
        <v>0</v>
      </c>
      <c r="E103" s="47" t="n">
        <v>0</v>
      </c>
      <c r="F103" s="47" t="n">
        <v>-4.16226</v>
      </c>
      <c r="G103" s="79" t="n">
        <v>0</v>
      </c>
      <c r="H103" s="79" t="n">
        <v>0</v>
      </c>
      <c r="I103" s="49"/>
      <c r="J103" s="49"/>
    </row>
    <row r="104" customFormat="false" ht="18.75" hidden="false" customHeight="false" outlineLevel="0" collapsed="false">
      <c r="A104" s="72" t="s">
        <v>197</v>
      </c>
      <c r="B104" s="73" t="s">
        <v>198</v>
      </c>
      <c r="C104" s="50" t="n">
        <f aca="false">C105</f>
        <v>293.01636</v>
      </c>
      <c r="D104" s="50" t="n">
        <f aca="false">D105</f>
        <v>293.01636</v>
      </c>
      <c r="E104" s="50" t="n">
        <f aca="false">E105</f>
        <v>293.01636</v>
      </c>
      <c r="F104" s="50" t="n">
        <f aca="false">F105</f>
        <v>293.01636</v>
      </c>
      <c r="G104" s="51" t="n">
        <f aca="false">F104/D104*100</f>
        <v>100</v>
      </c>
      <c r="H104" s="51" t="n">
        <f aca="false">F104/E104*100</f>
        <v>100</v>
      </c>
      <c r="I104" s="49"/>
      <c r="J104" s="49"/>
    </row>
    <row r="105" customFormat="false" ht="18.75" hidden="false" customHeight="false" outlineLevel="0" collapsed="false">
      <c r="A105" s="67" t="s">
        <v>199</v>
      </c>
      <c r="B105" s="68" t="s">
        <v>200</v>
      </c>
      <c r="C105" s="47" t="n">
        <v>293.01636</v>
      </c>
      <c r="D105" s="47" t="n">
        <v>293.01636</v>
      </c>
      <c r="E105" s="47" t="n">
        <v>293.01636</v>
      </c>
      <c r="F105" s="47" t="n">
        <v>293.01636</v>
      </c>
      <c r="G105" s="48" t="n">
        <f aca="false">F105/D105*100</f>
        <v>100</v>
      </c>
      <c r="H105" s="48" t="n">
        <f aca="false">F105/E105*100</f>
        <v>100</v>
      </c>
      <c r="I105" s="49"/>
      <c r="J105" s="49"/>
    </row>
    <row r="106" customFormat="false" ht="18.75" hidden="false" customHeight="false" outlineLevel="0" collapsed="false">
      <c r="A106" s="80" t="s">
        <v>201</v>
      </c>
      <c r="B106" s="25" t="s">
        <v>202</v>
      </c>
      <c r="C106" s="26" t="n">
        <f aca="false">C107+C195+C199+C193+C197</f>
        <v>1062498.40091</v>
      </c>
      <c r="D106" s="26" t="n">
        <f aca="false">D107+D195+D199+D193+D197</f>
        <v>1134366.66861</v>
      </c>
      <c r="E106" s="26" t="n">
        <f aca="false">E107+E195+E199+E193+E197</f>
        <v>566434.21232</v>
      </c>
      <c r="F106" s="26" t="n">
        <f aca="false">F107+F195+F199+F193+F197</f>
        <v>567718.10948</v>
      </c>
      <c r="G106" s="27" t="n">
        <f aca="false">F106/D106*100</f>
        <v>50.0471430613926</v>
      </c>
      <c r="H106" s="27" t="n">
        <f aca="false">F106/E106*100</f>
        <v>100.226663067321</v>
      </c>
      <c r="I106" s="28"/>
      <c r="J106" s="28"/>
    </row>
    <row r="107" customFormat="false" ht="37.5" hidden="false" customHeight="false" outlineLevel="0" collapsed="false">
      <c r="A107" s="81" t="s">
        <v>203</v>
      </c>
      <c r="B107" s="82" t="s">
        <v>204</v>
      </c>
      <c r="C107" s="83" t="n">
        <f aca="false">C108+C117+C154+C180</f>
        <v>1064383.35526</v>
      </c>
      <c r="D107" s="83" t="n">
        <f aca="false">D108+D117+D154+D180</f>
        <v>1136251.62296</v>
      </c>
      <c r="E107" s="83" t="n">
        <f aca="false">E108+E117+E154+E180</f>
        <v>568319.16667</v>
      </c>
      <c r="F107" s="83" t="n">
        <f aca="false">F108+F117+F154+F180</f>
        <v>569445.86667</v>
      </c>
      <c r="G107" s="84" t="n">
        <f aca="false">F107/D107*100</f>
        <v>50.1161763084273</v>
      </c>
      <c r="H107" s="84" t="n">
        <f aca="false">F107/E107*100</f>
        <v>100.198251276057</v>
      </c>
      <c r="I107" s="85"/>
      <c r="J107" s="85"/>
    </row>
    <row r="108" customFormat="false" ht="18.75" hidden="false" customHeight="false" outlineLevel="0" collapsed="false">
      <c r="A108" s="86" t="s">
        <v>205</v>
      </c>
      <c r="B108" s="30" t="s">
        <v>206</v>
      </c>
      <c r="C108" s="87" t="n">
        <f aca="false">C109+C110+C113</f>
        <v>411328.2</v>
      </c>
      <c r="D108" s="87" t="n">
        <f aca="false">D109+D110+D113</f>
        <v>411328.2</v>
      </c>
      <c r="E108" s="87" t="n">
        <f aca="false">E109+E110+E113</f>
        <v>215010.4</v>
      </c>
      <c r="F108" s="87" t="n">
        <f aca="false">F109+F110+F113</f>
        <v>216137.1</v>
      </c>
      <c r="G108" s="88" t="n">
        <f aca="false">F108/D108*100</f>
        <v>52.5461419858886</v>
      </c>
      <c r="H108" s="88" t="n">
        <f aca="false">F108/E108*100</f>
        <v>100.524021163627</v>
      </c>
      <c r="I108" s="89"/>
      <c r="J108" s="89"/>
    </row>
    <row r="109" customFormat="false" ht="37.5" hidden="false" customHeight="false" outlineLevel="0" collapsed="false">
      <c r="A109" s="90" t="s">
        <v>207</v>
      </c>
      <c r="B109" s="91" t="s">
        <v>208</v>
      </c>
      <c r="C109" s="92" t="n">
        <v>408995.2</v>
      </c>
      <c r="D109" s="92" t="n">
        <v>408995.2</v>
      </c>
      <c r="E109" s="92" t="n">
        <v>212677.4</v>
      </c>
      <c r="F109" s="92" t="n">
        <v>212677.4</v>
      </c>
      <c r="G109" s="74" t="n">
        <f aca="false">F109/D109*100</f>
        <v>51.9999745718287</v>
      </c>
      <c r="H109" s="74" t="n">
        <f aca="false">F109/E109*100</f>
        <v>100</v>
      </c>
      <c r="I109" s="93"/>
      <c r="J109" s="93"/>
    </row>
    <row r="110" customFormat="false" ht="37.5" hidden="true" customHeight="false" outlineLevel="0" collapsed="false">
      <c r="A110" s="90" t="s">
        <v>209</v>
      </c>
      <c r="B110" s="94" t="s">
        <v>210</v>
      </c>
      <c r="C110" s="92" t="n">
        <f aca="false">C112</f>
        <v>0</v>
      </c>
      <c r="D110" s="92" t="n">
        <f aca="false">D112</f>
        <v>0</v>
      </c>
      <c r="E110" s="92" t="n">
        <f aca="false">E112</f>
        <v>0</v>
      </c>
      <c r="F110" s="92" t="n">
        <f aca="false">F112</f>
        <v>0</v>
      </c>
      <c r="G110" s="74" t="e">
        <f aca="false">F110/D110*100</f>
        <v>#DIV/0!</v>
      </c>
      <c r="H110" s="74" t="e">
        <f aca="false">F110/E110*100</f>
        <v>#DIV/0!</v>
      </c>
      <c r="I110" s="93"/>
      <c r="J110" s="93"/>
    </row>
    <row r="111" customFormat="false" ht="18.75" hidden="true" customHeight="false" outlineLevel="0" collapsed="false">
      <c r="A111" s="90"/>
      <c r="B111" s="95" t="s">
        <v>211</v>
      </c>
      <c r="C111" s="92"/>
      <c r="D111" s="92"/>
      <c r="E111" s="92"/>
      <c r="F111" s="92"/>
      <c r="G111" s="74"/>
      <c r="H111" s="74"/>
      <c r="I111" s="93"/>
      <c r="J111" s="93"/>
    </row>
    <row r="112" customFormat="false" ht="37.5" hidden="true" customHeight="false" outlineLevel="0" collapsed="false">
      <c r="A112" s="90"/>
      <c r="B112" s="95" t="s">
        <v>212</v>
      </c>
      <c r="C112" s="96" t="n">
        <v>0</v>
      </c>
      <c r="D112" s="96" t="n">
        <v>0</v>
      </c>
      <c r="E112" s="96" t="n">
        <v>0</v>
      </c>
      <c r="F112" s="96" t="n">
        <v>0</v>
      </c>
      <c r="G112" s="79" t="e">
        <f aca="false">F112/D112*100</f>
        <v>#DIV/0!</v>
      </c>
      <c r="H112" s="79" t="e">
        <f aca="false">F112/E112*100</f>
        <v>#DIV/0!</v>
      </c>
      <c r="I112" s="97"/>
      <c r="J112" s="97"/>
    </row>
    <row r="113" customFormat="false" ht="18.75" hidden="false" customHeight="false" outlineLevel="0" collapsed="false">
      <c r="A113" s="75" t="s">
        <v>213</v>
      </c>
      <c r="B113" s="76" t="s">
        <v>214</v>
      </c>
      <c r="C113" s="92" t="n">
        <f aca="false">C115+C116</f>
        <v>2333</v>
      </c>
      <c r="D113" s="92" t="n">
        <f aca="false">D115+D116</f>
        <v>2333</v>
      </c>
      <c r="E113" s="92" t="n">
        <f aca="false">E115+E116</f>
        <v>2333</v>
      </c>
      <c r="F113" s="92" t="n">
        <f aca="false">F115+F116</f>
        <v>3459.7</v>
      </c>
      <c r="G113" s="74" t="n">
        <f aca="false">F113/D113*100</f>
        <v>148.294042006001</v>
      </c>
      <c r="H113" s="74" t="n">
        <f aca="false">F113/E113*100</f>
        <v>148.294042006001</v>
      </c>
      <c r="I113" s="97"/>
      <c r="J113" s="97"/>
    </row>
    <row r="114" customFormat="false" ht="18.75" hidden="false" customHeight="false" outlineLevel="0" collapsed="false">
      <c r="A114" s="75"/>
      <c r="B114" s="60" t="s">
        <v>211</v>
      </c>
      <c r="C114" s="96"/>
      <c r="D114" s="96"/>
      <c r="E114" s="96"/>
      <c r="F114" s="96"/>
      <c r="G114" s="79"/>
      <c r="H114" s="79"/>
      <c r="I114" s="97"/>
      <c r="J114" s="97"/>
    </row>
    <row r="115" customFormat="false" ht="18.75" hidden="false" customHeight="false" outlineLevel="0" collapsed="false">
      <c r="A115" s="15"/>
      <c r="B115" s="60" t="s">
        <v>215</v>
      </c>
      <c r="C115" s="96" t="n">
        <v>1545.3</v>
      </c>
      <c r="D115" s="96" t="n">
        <v>1545.3</v>
      </c>
      <c r="E115" s="96" t="n">
        <v>1545.3</v>
      </c>
      <c r="F115" s="96" t="n">
        <v>1545.3</v>
      </c>
      <c r="G115" s="79" t="n">
        <f aca="false">F115/D115*100</f>
        <v>100</v>
      </c>
      <c r="H115" s="79" t="n">
        <f aca="false">F115/E115*100</f>
        <v>100</v>
      </c>
      <c r="I115" s="97"/>
      <c r="J115" s="97"/>
    </row>
    <row r="116" customFormat="false" ht="18.75" hidden="false" customHeight="false" outlineLevel="0" collapsed="false">
      <c r="A116" s="98"/>
      <c r="B116" s="61" t="s">
        <v>216</v>
      </c>
      <c r="C116" s="96" t="n">
        <v>787.7</v>
      </c>
      <c r="D116" s="96" t="n">
        <v>787.7</v>
      </c>
      <c r="E116" s="96" t="n">
        <v>787.7</v>
      </c>
      <c r="F116" s="96" t="n">
        <v>1914.4</v>
      </c>
      <c r="G116" s="79" t="n">
        <f aca="false">F116/D116*100</f>
        <v>243.036689094833</v>
      </c>
      <c r="H116" s="79" t="n">
        <f aca="false">F116/E116*100</f>
        <v>243.036689094833</v>
      </c>
      <c r="I116" s="97"/>
      <c r="J116" s="97"/>
    </row>
    <row r="117" customFormat="false" ht="37.5" hidden="false" customHeight="false" outlineLevel="0" collapsed="false">
      <c r="A117" s="99" t="s">
        <v>217</v>
      </c>
      <c r="B117" s="100" t="s">
        <v>218</v>
      </c>
      <c r="C117" s="101" t="n">
        <f aca="false">C141+C131+C125+C135+C127+C118+C121+C139+C123</f>
        <v>258562.77776</v>
      </c>
      <c r="D117" s="101" t="n">
        <f aca="false">D141+D131+D125+D135+D127+D118+D121+D139+D123</f>
        <v>300482.99375</v>
      </c>
      <c r="E117" s="101" t="n">
        <f aca="false">E141+E131+E125+E135+E127+E118+E121+E139+E123</f>
        <v>89884.45007</v>
      </c>
      <c r="F117" s="101" t="n">
        <f aca="false">F141+F131+F125+F135+F127+F118+F121+F139+F123</f>
        <v>89884.45007</v>
      </c>
      <c r="G117" s="102" t="n">
        <f aca="false">F117/D117*100</f>
        <v>29.9133235289793</v>
      </c>
      <c r="H117" s="102" t="n">
        <f aca="false">F117/E117*100</f>
        <v>100</v>
      </c>
      <c r="I117" s="33"/>
      <c r="J117" s="33"/>
    </row>
    <row r="118" s="104" customFormat="true" ht="31.5" hidden="false" customHeight="false" outlineLevel="0" collapsed="false">
      <c r="A118" s="72" t="s">
        <v>219</v>
      </c>
      <c r="B118" s="103" t="s">
        <v>220</v>
      </c>
      <c r="C118" s="50" t="n">
        <f aca="false">C119</f>
        <v>68362.5</v>
      </c>
      <c r="D118" s="50" t="n">
        <f aca="false">D119</f>
        <v>89574.66169</v>
      </c>
      <c r="E118" s="50" t="n">
        <f aca="false">E119</f>
        <v>0</v>
      </c>
      <c r="F118" s="50" t="n">
        <f aca="false">F119</f>
        <v>0</v>
      </c>
      <c r="G118" s="51" t="n">
        <f aca="false">F118/D118*100</f>
        <v>0</v>
      </c>
      <c r="H118" s="51"/>
      <c r="I118" s="49"/>
      <c r="J118" s="49"/>
    </row>
    <row r="119" s="104" customFormat="true" ht="37.5" hidden="false" customHeight="false" outlineLevel="0" collapsed="false">
      <c r="A119" s="59" t="s">
        <v>221</v>
      </c>
      <c r="B119" s="105" t="s">
        <v>222</v>
      </c>
      <c r="C119" s="54" t="n">
        <f aca="false">C120</f>
        <v>68362.5</v>
      </c>
      <c r="D119" s="54" t="n">
        <f aca="false">D120</f>
        <v>89574.66169</v>
      </c>
      <c r="E119" s="54" t="n">
        <f aca="false">E120</f>
        <v>0</v>
      </c>
      <c r="F119" s="54" t="n">
        <f aca="false">F120</f>
        <v>0</v>
      </c>
      <c r="G119" s="55" t="n">
        <f aca="false">F119/D119*100</f>
        <v>0</v>
      </c>
      <c r="H119" s="55"/>
      <c r="I119" s="49"/>
      <c r="J119" s="49"/>
    </row>
    <row r="120" s="104" customFormat="true" ht="18.75" hidden="false" customHeight="false" outlineLevel="0" collapsed="false">
      <c r="A120" s="59"/>
      <c r="B120" s="106" t="s">
        <v>223</v>
      </c>
      <c r="C120" s="54" t="n">
        <v>68362.5</v>
      </c>
      <c r="D120" s="54" t="n">
        <v>89574.66169</v>
      </c>
      <c r="E120" s="54" t="n">
        <v>0</v>
      </c>
      <c r="F120" s="54" t="n">
        <v>0</v>
      </c>
      <c r="G120" s="55" t="n">
        <f aca="false">F120/D120*100</f>
        <v>0</v>
      </c>
      <c r="H120" s="55" t="n">
        <v>0</v>
      </c>
      <c r="I120" s="49"/>
      <c r="J120" s="49"/>
    </row>
    <row r="121" s="104" customFormat="true" ht="37.5" hidden="false" customHeight="false" outlineLevel="0" collapsed="false">
      <c r="A121" s="107" t="s">
        <v>224</v>
      </c>
      <c r="B121" s="108" t="s">
        <v>225</v>
      </c>
      <c r="C121" s="109" t="n">
        <f aca="false">C122</f>
        <v>49898.90175</v>
      </c>
      <c r="D121" s="109" t="n">
        <f aca="false">D122</f>
        <v>46298.53558</v>
      </c>
      <c r="E121" s="109" t="n">
        <f aca="false">E122</f>
        <v>46298.53558</v>
      </c>
      <c r="F121" s="109" t="n">
        <f aca="false">F122</f>
        <v>46298.53558</v>
      </c>
      <c r="G121" s="110" t="n">
        <f aca="false">F121/D121*100</f>
        <v>100</v>
      </c>
      <c r="H121" s="110" t="n">
        <f aca="false">F121/E121*100</f>
        <v>100</v>
      </c>
      <c r="I121" s="49"/>
      <c r="J121" s="49"/>
    </row>
    <row r="122" s="104" customFormat="true" ht="31.5" hidden="false" customHeight="false" outlineLevel="0" collapsed="false">
      <c r="A122" s="111" t="s">
        <v>226</v>
      </c>
      <c r="B122" s="112" t="s">
        <v>227</v>
      </c>
      <c r="C122" s="54" t="n">
        <v>49898.90175</v>
      </c>
      <c r="D122" s="54" t="n">
        <v>46298.53558</v>
      </c>
      <c r="E122" s="54" t="n">
        <v>46298.53558</v>
      </c>
      <c r="F122" s="54" t="n">
        <v>46298.53558</v>
      </c>
      <c r="G122" s="55" t="n">
        <f aca="false">F122/D122*100</f>
        <v>100</v>
      </c>
      <c r="H122" s="55" t="n">
        <f aca="false">F122/E122*100</f>
        <v>100</v>
      </c>
      <c r="I122" s="49"/>
      <c r="J122" s="49"/>
    </row>
    <row r="123" s="104" customFormat="true" ht="56.25" hidden="false" customHeight="false" outlineLevel="0" collapsed="false">
      <c r="A123" s="107" t="s">
        <v>228</v>
      </c>
      <c r="B123" s="108" t="s">
        <v>229</v>
      </c>
      <c r="C123" s="50" t="n">
        <f aca="false">C124</f>
        <v>0</v>
      </c>
      <c r="D123" s="50" t="n">
        <f aca="false">D124</f>
        <v>1102.1766</v>
      </c>
      <c r="E123" s="50" t="n">
        <f aca="false">E124</f>
        <v>0</v>
      </c>
      <c r="F123" s="50" t="n">
        <f aca="false">F124</f>
        <v>0</v>
      </c>
      <c r="G123" s="51" t="n">
        <f aca="false">F123/D123*100</f>
        <v>0</v>
      </c>
      <c r="H123" s="51"/>
      <c r="I123" s="49"/>
      <c r="J123" s="49"/>
    </row>
    <row r="124" s="104" customFormat="true" ht="31.5" hidden="false" customHeight="false" outlineLevel="0" collapsed="false">
      <c r="A124" s="111" t="s">
        <v>230</v>
      </c>
      <c r="B124" s="112" t="s">
        <v>231</v>
      </c>
      <c r="C124" s="54" t="n">
        <v>0</v>
      </c>
      <c r="D124" s="54" t="n">
        <v>1102.1766</v>
      </c>
      <c r="E124" s="54" t="n">
        <v>0</v>
      </c>
      <c r="F124" s="54" t="n">
        <v>0</v>
      </c>
      <c r="G124" s="55" t="n">
        <f aca="false">F124/D124*100</f>
        <v>0</v>
      </c>
      <c r="H124" s="55"/>
      <c r="I124" s="49"/>
      <c r="J124" s="49"/>
    </row>
    <row r="125" customFormat="false" ht="37.5" hidden="false" customHeight="false" outlineLevel="0" collapsed="false">
      <c r="A125" s="75" t="s">
        <v>232</v>
      </c>
      <c r="B125" s="113" t="s">
        <v>233</v>
      </c>
      <c r="C125" s="109" t="n">
        <f aca="false">C126</f>
        <v>0</v>
      </c>
      <c r="D125" s="109" t="n">
        <f aca="false">D126</f>
        <v>1862.924</v>
      </c>
      <c r="E125" s="109" t="n">
        <f aca="false">E126</f>
        <v>0</v>
      </c>
      <c r="F125" s="109" t="n">
        <f aca="false">F126</f>
        <v>0</v>
      </c>
      <c r="G125" s="110" t="n">
        <f aca="false">F125/D125*100</f>
        <v>0</v>
      </c>
      <c r="H125" s="110" t="n">
        <v>0</v>
      </c>
      <c r="I125" s="114"/>
      <c r="J125" s="114"/>
    </row>
    <row r="126" customFormat="false" ht="38.25" hidden="false" customHeight="true" outlineLevel="0" collapsed="false">
      <c r="A126" s="67" t="s">
        <v>234</v>
      </c>
      <c r="B126" s="106" t="s">
        <v>235</v>
      </c>
      <c r="C126" s="69" t="n">
        <v>0</v>
      </c>
      <c r="D126" s="69" t="n">
        <v>1862.924</v>
      </c>
      <c r="E126" s="69" t="n">
        <v>0</v>
      </c>
      <c r="F126" s="69" t="n">
        <v>0</v>
      </c>
      <c r="G126" s="70" t="n">
        <f aca="false">F126/D126*100</f>
        <v>0</v>
      </c>
      <c r="H126" s="55"/>
      <c r="I126" s="114"/>
      <c r="J126" s="114"/>
    </row>
    <row r="127" customFormat="false" ht="18.75" hidden="true" customHeight="false" outlineLevel="0" collapsed="false">
      <c r="A127" s="115" t="s">
        <v>236</v>
      </c>
      <c r="B127" s="116" t="s">
        <v>237</v>
      </c>
      <c r="C127" s="109" t="n">
        <f aca="false">C128</f>
        <v>0</v>
      </c>
      <c r="D127" s="109" t="n">
        <f aca="false">D128</f>
        <v>0</v>
      </c>
      <c r="E127" s="109" t="n">
        <f aca="false">E128</f>
        <v>0</v>
      </c>
      <c r="F127" s="109" t="n">
        <f aca="false">F128</f>
        <v>0</v>
      </c>
      <c r="G127" s="110" t="e">
        <f aca="false">F127/D127*100</f>
        <v>#DIV/0!</v>
      </c>
      <c r="H127" s="110" t="e">
        <f aca="false">F127/E127*100</f>
        <v>#DIV/0!</v>
      </c>
      <c r="I127" s="114"/>
      <c r="J127" s="114"/>
    </row>
    <row r="128" s="122" customFormat="true" ht="18.75" hidden="true" customHeight="false" outlineLevel="0" collapsed="false">
      <c r="A128" s="117" t="s">
        <v>238</v>
      </c>
      <c r="B128" s="118" t="s">
        <v>239</v>
      </c>
      <c r="C128" s="119" t="n">
        <f aca="false">C130</f>
        <v>0</v>
      </c>
      <c r="D128" s="119" t="n">
        <f aca="false">D130</f>
        <v>0</v>
      </c>
      <c r="E128" s="119" t="n">
        <f aca="false">E130</f>
        <v>0</v>
      </c>
      <c r="F128" s="119" t="n">
        <f aca="false">F130</f>
        <v>0</v>
      </c>
      <c r="G128" s="120" t="e">
        <f aca="false">F128/D128*100</f>
        <v>#DIV/0!</v>
      </c>
      <c r="H128" s="120" t="e">
        <f aca="false">F128/E128*100</f>
        <v>#DIV/0!</v>
      </c>
      <c r="I128" s="121"/>
      <c r="J128" s="121"/>
    </row>
    <row r="129" customFormat="false" ht="22.5" hidden="true" customHeight="true" outlineLevel="0" collapsed="false">
      <c r="A129" s="117"/>
      <c r="B129" s="118" t="s">
        <v>211</v>
      </c>
      <c r="C129" s="119"/>
      <c r="D129" s="119"/>
      <c r="E129" s="119"/>
      <c r="F129" s="119"/>
      <c r="G129" s="120"/>
      <c r="H129" s="120"/>
      <c r="I129" s="121"/>
      <c r="J129" s="121"/>
    </row>
    <row r="130" customFormat="false" ht="18.75" hidden="true" customHeight="false" outlineLevel="0" collapsed="false">
      <c r="A130" s="117"/>
      <c r="B130" s="123" t="s">
        <v>240</v>
      </c>
      <c r="C130" s="119" t="n">
        <v>0</v>
      </c>
      <c r="D130" s="119" t="n">
        <v>0</v>
      </c>
      <c r="E130" s="119" t="n">
        <v>0</v>
      </c>
      <c r="F130" s="119" t="n">
        <v>0</v>
      </c>
      <c r="G130" s="120" t="e">
        <f aca="false">F130/D130*100</f>
        <v>#DIV/0!</v>
      </c>
      <c r="H130" s="120" t="e">
        <f aca="false">F130/E130*100</f>
        <v>#DIV/0!</v>
      </c>
      <c r="I130" s="121"/>
      <c r="J130" s="121"/>
    </row>
    <row r="131" customFormat="false" ht="37.5" hidden="false" customHeight="false" outlineLevel="0" collapsed="false">
      <c r="A131" s="115" t="s">
        <v>241</v>
      </c>
      <c r="B131" s="116" t="s">
        <v>242</v>
      </c>
      <c r="C131" s="124" t="n">
        <f aca="false">C132</f>
        <v>7857.61095</v>
      </c>
      <c r="D131" s="124" t="n">
        <f aca="false">D132</f>
        <v>7857.61095</v>
      </c>
      <c r="E131" s="124" t="n">
        <f aca="false">E132</f>
        <v>0</v>
      </c>
      <c r="F131" s="124" t="n">
        <f aca="false">F132</f>
        <v>0</v>
      </c>
      <c r="G131" s="125" t="n">
        <f aca="false">F131/D131*100</f>
        <v>0</v>
      </c>
      <c r="H131" s="125" t="n">
        <v>0</v>
      </c>
      <c r="I131" s="126"/>
      <c r="J131" s="126"/>
    </row>
    <row r="132" customFormat="false" ht="37.5" hidden="false" customHeight="false" outlineLevel="0" collapsed="false">
      <c r="A132" s="117" t="s">
        <v>243</v>
      </c>
      <c r="B132" s="118" t="s">
        <v>244</v>
      </c>
      <c r="C132" s="96" t="n">
        <f aca="false">C133+C134</f>
        <v>7857.61095</v>
      </c>
      <c r="D132" s="96" t="n">
        <f aca="false">D133+D134</f>
        <v>7857.61095</v>
      </c>
      <c r="E132" s="96" t="n">
        <f aca="false">E133+E134</f>
        <v>0</v>
      </c>
      <c r="F132" s="96" t="n">
        <f aca="false">F133+F134</f>
        <v>0</v>
      </c>
      <c r="G132" s="79" t="n">
        <f aca="false">F132/D132*100</f>
        <v>0</v>
      </c>
      <c r="H132" s="79" t="n">
        <v>0</v>
      </c>
      <c r="I132" s="127"/>
      <c r="J132" s="127"/>
    </row>
    <row r="133" customFormat="false" ht="18.75" hidden="false" customHeight="false" outlineLevel="0" collapsed="false">
      <c r="A133" s="117"/>
      <c r="B133" s="112" t="s">
        <v>245</v>
      </c>
      <c r="C133" s="96" t="n">
        <v>5774.17152</v>
      </c>
      <c r="D133" s="96" t="n">
        <v>5774.17152</v>
      </c>
      <c r="E133" s="96" t="n">
        <v>0</v>
      </c>
      <c r="F133" s="96" t="n">
        <v>0</v>
      </c>
      <c r="G133" s="79" t="n">
        <f aca="false">F133/D133*100</f>
        <v>0</v>
      </c>
      <c r="H133" s="79" t="n">
        <v>0</v>
      </c>
      <c r="I133" s="127"/>
      <c r="J133" s="127"/>
    </row>
    <row r="134" customFormat="false" ht="18.75" hidden="false" customHeight="false" outlineLevel="0" collapsed="false">
      <c r="A134" s="117"/>
      <c r="B134" s="112" t="s">
        <v>246</v>
      </c>
      <c r="C134" s="96" t="n">
        <v>2083.43943</v>
      </c>
      <c r="D134" s="96" t="n">
        <v>2083.43943</v>
      </c>
      <c r="E134" s="96" t="n">
        <v>0</v>
      </c>
      <c r="F134" s="96" t="n">
        <v>0</v>
      </c>
      <c r="G134" s="79" t="n">
        <f aca="false">F134/D134*100</f>
        <v>0</v>
      </c>
      <c r="H134" s="79" t="n">
        <v>0</v>
      </c>
      <c r="I134" s="127"/>
      <c r="J134" s="127"/>
    </row>
    <row r="135" s="77" customFormat="true" ht="22.5" hidden="false" customHeight="true" outlineLevel="0" collapsed="false">
      <c r="A135" s="34" t="s">
        <v>247</v>
      </c>
      <c r="B135" s="116" t="s">
        <v>248</v>
      </c>
      <c r="C135" s="124" t="n">
        <f aca="false">SUM(C136)</f>
        <v>2806.6</v>
      </c>
      <c r="D135" s="124" t="n">
        <f aca="false">SUM(D136)</f>
        <v>2576.29549</v>
      </c>
      <c r="E135" s="124" t="n">
        <f aca="false">SUM(E136)</f>
        <v>2145.67214</v>
      </c>
      <c r="F135" s="124" t="n">
        <f aca="false">SUM(F136)</f>
        <v>2145.67214</v>
      </c>
      <c r="G135" s="125" t="n">
        <f aca="false">F135/D135*100</f>
        <v>83.2851723852531</v>
      </c>
      <c r="H135" s="125" t="n">
        <v>0</v>
      </c>
      <c r="I135" s="126"/>
      <c r="J135" s="126"/>
    </row>
    <row r="136" customFormat="false" ht="37.5" hidden="false" customHeight="false" outlineLevel="0" collapsed="false">
      <c r="A136" s="45" t="s">
        <v>249</v>
      </c>
      <c r="B136" s="105" t="s">
        <v>250</v>
      </c>
      <c r="C136" s="119" t="n">
        <f aca="false">SUM(C138:C138)</f>
        <v>2806.6</v>
      </c>
      <c r="D136" s="119" t="n">
        <f aca="false">SUM(D138:D138)</f>
        <v>2576.29549</v>
      </c>
      <c r="E136" s="119" t="n">
        <f aca="false">SUM(E138:E138)</f>
        <v>2145.67214</v>
      </c>
      <c r="F136" s="119" t="n">
        <f aca="false">SUM(F138:F138)</f>
        <v>2145.67214</v>
      </c>
      <c r="G136" s="120" t="n">
        <f aca="false">F136/D136*100</f>
        <v>83.2851723852531</v>
      </c>
      <c r="H136" s="120" t="n">
        <v>0</v>
      </c>
      <c r="I136" s="121"/>
      <c r="J136" s="121"/>
    </row>
    <row r="137" customFormat="false" ht="17.25" hidden="false" customHeight="true" outlineLevel="0" collapsed="false">
      <c r="A137" s="45"/>
      <c r="B137" s="105" t="s">
        <v>211</v>
      </c>
      <c r="C137" s="119"/>
      <c r="D137" s="119"/>
      <c r="E137" s="119"/>
      <c r="F137" s="119"/>
      <c r="G137" s="120"/>
      <c r="H137" s="120"/>
      <c r="I137" s="121"/>
      <c r="J137" s="121"/>
    </row>
    <row r="138" customFormat="false" ht="31.5" hidden="false" customHeight="false" outlineLevel="0" collapsed="false">
      <c r="A138" s="45"/>
      <c r="B138" s="128" t="s">
        <v>251</v>
      </c>
      <c r="C138" s="96" t="n">
        <v>2806.6</v>
      </c>
      <c r="D138" s="96" t="n">
        <v>2576.29549</v>
      </c>
      <c r="E138" s="96" t="n">
        <v>2145.67214</v>
      </c>
      <c r="F138" s="96" t="n">
        <v>2145.67214</v>
      </c>
      <c r="G138" s="79" t="n">
        <f aca="false">F138/D138*100</f>
        <v>83.2851723852531</v>
      </c>
      <c r="H138" s="79" t="n">
        <v>0</v>
      </c>
      <c r="I138" s="127"/>
      <c r="J138" s="127"/>
    </row>
    <row r="139" customFormat="false" ht="37.5" hidden="false" customHeight="false" outlineLevel="0" collapsed="false">
      <c r="A139" s="75" t="s">
        <v>252</v>
      </c>
      <c r="B139" s="113" t="s">
        <v>253</v>
      </c>
      <c r="C139" s="92" t="n">
        <f aca="false">C140</f>
        <v>62799.09091</v>
      </c>
      <c r="D139" s="92" t="n">
        <f aca="false">D140</f>
        <v>64473.73334</v>
      </c>
      <c r="E139" s="92" t="n">
        <f aca="false">E140</f>
        <v>4859.51545</v>
      </c>
      <c r="F139" s="92" t="n">
        <f aca="false">F140</f>
        <v>4859.51545</v>
      </c>
      <c r="G139" s="74" t="n">
        <f aca="false">F139/D139*100</f>
        <v>7.53720189332532</v>
      </c>
      <c r="H139" s="74" t="n">
        <v>0</v>
      </c>
      <c r="I139" s="127"/>
      <c r="J139" s="127"/>
    </row>
    <row r="140" customFormat="false" ht="31.5" hidden="false" customHeight="false" outlineLevel="0" collapsed="false">
      <c r="A140" s="67" t="s">
        <v>254</v>
      </c>
      <c r="B140" s="128" t="s">
        <v>255</v>
      </c>
      <c r="C140" s="96" t="n">
        <v>62799.09091</v>
      </c>
      <c r="D140" s="96" t="n">
        <v>64473.73334</v>
      </c>
      <c r="E140" s="96" t="n">
        <v>4859.51545</v>
      </c>
      <c r="F140" s="96" t="n">
        <v>4859.51545</v>
      </c>
      <c r="G140" s="79" t="n">
        <f aca="false">F140/D140*100</f>
        <v>7.53720189332532</v>
      </c>
      <c r="H140" s="79" t="n">
        <v>0</v>
      </c>
      <c r="I140" s="127"/>
      <c r="J140" s="127"/>
    </row>
    <row r="141" customFormat="false" ht="18.75" hidden="false" customHeight="false" outlineLevel="0" collapsed="false">
      <c r="A141" s="129" t="s">
        <v>256</v>
      </c>
      <c r="B141" s="130" t="s">
        <v>257</v>
      </c>
      <c r="C141" s="109" t="n">
        <f aca="false">SUM(C143:C153)</f>
        <v>66838.07415</v>
      </c>
      <c r="D141" s="109" t="n">
        <f aca="false">SUM(D143:D153)</f>
        <v>86737.0561</v>
      </c>
      <c r="E141" s="109" t="n">
        <f aca="false">SUM(E143:E153)</f>
        <v>36580.7269</v>
      </c>
      <c r="F141" s="109" t="n">
        <f aca="false">SUM(F143:F153)</f>
        <v>36580.7269</v>
      </c>
      <c r="G141" s="110" t="n">
        <f aca="false">F141/D141*100</f>
        <v>42.1742776902939</v>
      </c>
      <c r="H141" s="110" t="n">
        <f aca="false">F141/E141*100</f>
        <v>100</v>
      </c>
      <c r="I141" s="114"/>
      <c r="J141" s="114"/>
    </row>
    <row r="142" customFormat="false" ht="18.75" hidden="false" customHeight="false" outlineLevel="0" collapsed="false">
      <c r="A142" s="131"/>
      <c r="B142" s="132" t="s">
        <v>211</v>
      </c>
      <c r="C142" s="119"/>
      <c r="D142" s="119"/>
      <c r="E142" s="119"/>
      <c r="F142" s="119"/>
      <c r="G142" s="120"/>
      <c r="H142" s="120"/>
      <c r="I142" s="121"/>
      <c r="J142" s="121"/>
    </row>
    <row r="143" customFormat="false" ht="110.25" hidden="false" customHeight="false" outlineLevel="0" collapsed="false">
      <c r="A143" s="131"/>
      <c r="B143" s="106" t="s">
        <v>258</v>
      </c>
      <c r="C143" s="96" t="n">
        <v>8930.9</v>
      </c>
      <c r="D143" s="96" t="n">
        <v>8930.9</v>
      </c>
      <c r="E143" s="96" t="n">
        <v>5080.9</v>
      </c>
      <c r="F143" s="96" t="n">
        <v>5080.9</v>
      </c>
      <c r="G143" s="79" t="n">
        <f aca="false">F143/D143*100</f>
        <v>56.8912427638872</v>
      </c>
      <c r="H143" s="79" t="n">
        <f aca="false">F143/E143*100</f>
        <v>100</v>
      </c>
      <c r="I143" s="127"/>
      <c r="J143" s="127"/>
    </row>
    <row r="144" customFormat="false" ht="31.5" hidden="false" customHeight="false" outlineLevel="0" collapsed="false">
      <c r="A144" s="131"/>
      <c r="B144" s="106" t="s">
        <v>259</v>
      </c>
      <c r="C144" s="96" t="n">
        <v>0</v>
      </c>
      <c r="D144" s="96" t="n">
        <v>1786.7175</v>
      </c>
      <c r="E144" s="96" t="n">
        <v>0</v>
      </c>
      <c r="F144" s="96" t="n">
        <v>0</v>
      </c>
      <c r="G144" s="79" t="n">
        <f aca="false">F144/D144*100</f>
        <v>0</v>
      </c>
      <c r="H144" s="79"/>
      <c r="I144" s="127"/>
      <c r="J144" s="127"/>
    </row>
    <row r="145" customFormat="false" ht="18.75" hidden="false" customHeight="false" outlineLevel="0" collapsed="false">
      <c r="A145" s="131"/>
      <c r="B145" s="106" t="s">
        <v>260</v>
      </c>
      <c r="C145" s="96" t="n">
        <v>0</v>
      </c>
      <c r="D145" s="96" t="n">
        <v>4050</v>
      </c>
      <c r="E145" s="96" t="n">
        <v>0</v>
      </c>
      <c r="F145" s="96" t="n">
        <v>0</v>
      </c>
      <c r="G145" s="79" t="n">
        <f aca="false">F145/D145*100</f>
        <v>0</v>
      </c>
      <c r="H145" s="79"/>
      <c r="I145" s="127"/>
      <c r="J145" s="127"/>
    </row>
    <row r="146" customFormat="false" ht="47.25" hidden="false" customHeight="false" outlineLevel="0" collapsed="false">
      <c r="A146" s="133"/>
      <c r="B146" s="106" t="s">
        <v>261</v>
      </c>
      <c r="C146" s="96" t="n">
        <v>26127.1</v>
      </c>
      <c r="D146" s="96" t="n">
        <v>26127.1</v>
      </c>
      <c r="E146" s="96" t="n">
        <v>20389.89557</v>
      </c>
      <c r="F146" s="96" t="n">
        <v>20389.89557</v>
      </c>
      <c r="G146" s="79" t="n">
        <f aca="false">F146/D146*100</f>
        <v>78.0411739917557</v>
      </c>
      <c r="H146" s="79" t="n">
        <f aca="false">F146/E146*100</f>
        <v>100</v>
      </c>
      <c r="I146" s="127"/>
      <c r="J146" s="127"/>
    </row>
    <row r="147" customFormat="false" ht="31.5" hidden="false" customHeight="false" outlineLevel="0" collapsed="false">
      <c r="A147" s="45"/>
      <c r="B147" s="106" t="s">
        <v>262</v>
      </c>
      <c r="C147" s="96" t="n">
        <v>86.1</v>
      </c>
      <c r="D147" s="96" t="n">
        <v>86.1</v>
      </c>
      <c r="E147" s="96" t="n">
        <v>86.1</v>
      </c>
      <c r="F147" s="96" t="n">
        <v>86.1</v>
      </c>
      <c r="G147" s="79" t="n">
        <f aca="false">F147/D147*100</f>
        <v>100</v>
      </c>
      <c r="H147" s="79" t="n">
        <f aca="false">F147/E147*100</f>
        <v>100</v>
      </c>
      <c r="I147" s="127"/>
      <c r="J147" s="127"/>
    </row>
    <row r="148" customFormat="false" ht="31.5" hidden="false" customHeight="false" outlineLevel="0" collapsed="false">
      <c r="A148" s="65"/>
      <c r="B148" s="106" t="s">
        <v>263</v>
      </c>
      <c r="C148" s="69" t="n">
        <v>0</v>
      </c>
      <c r="D148" s="69" t="n">
        <v>3000</v>
      </c>
      <c r="E148" s="69" t="n">
        <v>0</v>
      </c>
      <c r="F148" s="69" t="n">
        <v>0</v>
      </c>
      <c r="G148" s="70" t="n">
        <f aca="false">F148/D148*100</f>
        <v>0</v>
      </c>
      <c r="H148" s="70" t="n">
        <v>0</v>
      </c>
      <c r="I148" s="71"/>
      <c r="J148" s="71"/>
    </row>
    <row r="149" customFormat="false" ht="35.25" hidden="false" customHeight="true" outlineLevel="0" collapsed="false">
      <c r="A149" s="65"/>
      <c r="B149" s="106" t="s">
        <v>264</v>
      </c>
      <c r="C149" s="69" t="n">
        <v>0</v>
      </c>
      <c r="D149" s="69" t="n">
        <v>5000</v>
      </c>
      <c r="E149" s="69" t="n">
        <v>2419.03438</v>
      </c>
      <c r="F149" s="69" t="n">
        <v>2419.03438</v>
      </c>
      <c r="G149" s="70" t="n">
        <f aca="false">F149/D149*100</f>
        <v>48.3806876</v>
      </c>
      <c r="H149" s="79" t="n">
        <f aca="false">F149/E149*100</f>
        <v>100</v>
      </c>
      <c r="I149" s="71"/>
      <c r="J149" s="71"/>
      <c r="K149" s="134" t="n">
        <v>2814402.36</v>
      </c>
    </row>
    <row r="150" customFormat="false" ht="31.5" hidden="false" customHeight="false" outlineLevel="0" collapsed="false">
      <c r="A150" s="65"/>
      <c r="B150" s="106" t="s">
        <v>265</v>
      </c>
      <c r="C150" s="69" t="n">
        <v>6267.70608</v>
      </c>
      <c r="D150" s="69" t="n">
        <v>6267.70608</v>
      </c>
      <c r="E150" s="69" t="n">
        <v>0</v>
      </c>
      <c r="F150" s="69" t="n">
        <v>0</v>
      </c>
      <c r="G150" s="70" t="n">
        <f aca="false">F150/D150*100</f>
        <v>0</v>
      </c>
      <c r="H150" s="70" t="n">
        <v>0</v>
      </c>
      <c r="I150" s="71"/>
      <c r="J150" s="71"/>
    </row>
    <row r="151" customFormat="false" ht="18.75" hidden="false" customHeight="false" outlineLevel="0" collapsed="false">
      <c r="A151" s="65"/>
      <c r="B151" s="106" t="s">
        <v>266</v>
      </c>
      <c r="C151" s="69" t="n">
        <v>23792.21217</v>
      </c>
      <c r="D151" s="69" t="n">
        <v>30034.28674</v>
      </c>
      <c r="E151" s="69" t="n">
        <v>7232.21217</v>
      </c>
      <c r="F151" s="69" t="n">
        <v>7232.21217</v>
      </c>
      <c r="G151" s="70" t="n">
        <f aca="false">F151/D151*100</f>
        <v>24.079853244419</v>
      </c>
      <c r="H151" s="70" t="n">
        <v>0</v>
      </c>
      <c r="I151" s="71"/>
      <c r="J151" s="71"/>
    </row>
    <row r="152" customFormat="false" ht="31.5" hidden="false" customHeight="false" outlineLevel="0" collapsed="false">
      <c r="A152" s="65"/>
      <c r="B152" s="135" t="s">
        <v>267</v>
      </c>
      <c r="C152" s="69" t="n">
        <v>1634.0559</v>
      </c>
      <c r="D152" s="69" t="n">
        <v>954.24578</v>
      </c>
      <c r="E152" s="69" t="n">
        <v>872.58478</v>
      </c>
      <c r="F152" s="69" t="n">
        <v>872.58478</v>
      </c>
      <c r="G152" s="70" t="n">
        <f aca="false">F152/D152*100</f>
        <v>91.4423514663067</v>
      </c>
      <c r="H152" s="79" t="n">
        <f aca="false">F152/E152*100</f>
        <v>100</v>
      </c>
      <c r="I152" s="71"/>
      <c r="J152" s="71"/>
      <c r="K152" s="134" t="n">
        <v>218229.26</v>
      </c>
    </row>
    <row r="153" customFormat="false" ht="18.75" hidden="false" customHeight="false" outlineLevel="0" collapsed="false">
      <c r="A153" s="65"/>
      <c r="B153" s="128" t="s">
        <v>268</v>
      </c>
      <c r="C153" s="69" t="n">
        <v>0</v>
      </c>
      <c r="D153" s="69" t="n">
        <v>500</v>
      </c>
      <c r="E153" s="69" t="n">
        <v>500</v>
      </c>
      <c r="F153" s="69" t="n">
        <v>500</v>
      </c>
      <c r="G153" s="70" t="n">
        <f aca="false">F153/D153*100</f>
        <v>100</v>
      </c>
      <c r="H153" s="79" t="n">
        <f aca="false">F153/E153*100</f>
        <v>100</v>
      </c>
      <c r="I153" s="71"/>
      <c r="J153" s="71"/>
      <c r="K153" s="134"/>
    </row>
    <row r="154" customFormat="false" ht="37.5" hidden="false" customHeight="false" outlineLevel="0" collapsed="false">
      <c r="A154" s="99" t="s">
        <v>269</v>
      </c>
      <c r="B154" s="136" t="s">
        <v>270</v>
      </c>
      <c r="C154" s="101" t="n">
        <f aca="false">C155+C176+C171+C174+C175+C177</f>
        <v>364455.3</v>
      </c>
      <c r="D154" s="101" t="n">
        <f aca="false">D155+D176+D171+D174+D175+D177</f>
        <v>383530.29891</v>
      </c>
      <c r="E154" s="101" t="n">
        <f aca="false">E155+E176+E171+E174+E175+E177</f>
        <v>237818.56445</v>
      </c>
      <c r="F154" s="101" t="n">
        <f aca="false">F155+F176+F171+F174+F175+F177</f>
        <v>237818.56445</v>
      </c>
      <c r="G154" s="102" t="n">
        <f aca="false">F154/D154*100</f>
        <v>62.0077644780307</v>
      </c>
      <c r="H154" s="102" t="n">
        <f aca="false">F154/E154*100</f>
        <v>100</v>
      </c>
      <c r="I154" s="33"/>
      <c r="J154" s="33"/>
    </row>
    <row r="155" customFormat="false" ht="39" hidden="false" customHeight="true" outlineLevel="0" collapsed="false">
      <c r="A155" s="137" t="s">
        <v>271</v>
      </c>
      <c r="B155" s="138" t="s">
        <v>272</v>
      </c>
      <c r="C155" s="109" t="n">
        <f aca="false">SUM(C157:C170)</f>
        <v>361395.5</v>
      </c>
      <c r="D155" s="109" t="n">
        <f aca="false">SUM(D157:D170)</f>
        <v>380142.5</v>
      </c>
      <c r="E155" s="109" t="n">
        <f aca="false">SUM(E157:E170)</f>
        <v>236272.61833</v>
      </c>
      <c r="F155" s="109" t="n">
        <f aca="false">SUM(F157:F170)</f>
        <v>236272.61833</v>
      </c>
      <c r="G155" s="110" t="n">
        <f aca="false">F155/D155*100</f>
        <v>62.153697187239</v>
      </c>
      <c r="H155" s="110" t="n">
        <f aca="false">F155/E155*100</f>
        <v>100</v>
      </c>
      <c r="I155" s="114"/>
      <c r="J155" s="114"/>
    </row>
    <row r="156" customFormat="false" ht="18.75" hidden="false" customHeight="false" outlineLevel="0" collapsed="false">
      <c r="A156" s="133"/>
      <c r="B156" s="139" t="s">
        <v>211</v>
      </c>
      <c r="C156" s="119"/>
      <c r="D156" s="119"/>
      <c r="E156" s="119"/>
      <c r="F156" s="119"/>
      <c r="G156" s="120"/>
      <c r="H156" s="120"/>
      <c r="I156" s="121"/>
      <c r="J156" s="121"/>
    </row>
    <row r="157" customFormat="false" ht="41.25" hidden="false" customHeight="true" outlineLevel="0" collapsed="false">
      <c r="A157" s="133"/>
      <c r="B157" s="140" t="s">
        <v>273</v>
      </c>
      <c r="C157" s="96" t="n">
        <v>338369</v>
      </c>
      <c r="D157" s="96" t="n">
        <v>357049</v>
      </c>
      <c r="E157" s="96" t="n">
        <v>221063.3</v>
      </c>
      <c r="F157" s="96" t="n">
        <v>221063.3</v>
      </c>
      <c r="G157" s="79" t="n">
        <f aca="false">F157/D157*100</f>
        <v>61.9139949978854</v>
      </c>
      <c r="H157" s="79" t="n">
        <f aca="false">F157/E157*100</f>
        <v>100</v>
      </c>
      <c r="I157" s="127"/>
      <c r="J157" s="127"/>
    </row>
    <row r="158" customFormat="false" ht="31.5" hidden="false" customHeight="false" outlineLevel="0" collapsed="false">
      <c r="A158" s="133"/>
      <c r="B158" s="140" t="s">
        <v>274</v>
      </c>
      <c r="C158" s="96" t="n">
        <v>1372.2</v>
      </c>
      <c r="D158" s="96" t="n">
        <v>1406.7</v>
      </c>
      <c r="E158" s="96" t="n">
        <v>677.55</v>
      </c>
      <c r="F158" s="96" t="n">
        <v>677.55</v>
      </c>
      <c r="G158" s="79" t="n">
        <f aca="false">F158/D158*100</f>
        <v>48.1659202388569</v>
      </c>
      <c r="H158" s="79" t="n">
        <f aca="false">F158/E158*100</f>
        <v>100</v>
      </c>
      <c r="I158" s="127"/>
      <c r="J158" s="127"/>
    </row>
    <row r="159" customFormat="false" ht="47.25" hidden="false" customHeight="false" outlineLevel="0" collapsed="false">
      <c r="A159" s="133"/>
      <c r="B159" s="140" t="s">
        <v>275</v>
      </c>
      <c r="C159" s="96" t="n">
        <v>92.2</v>
      </c>
      <c r="D159" s="96" t="n">
        <v>94.5</v>
      </c>
      <c r="E159" s="96" t="n">
        <v>46.86667</v>
      </c>
      <c r="F159" s="96" t="n">
        <v>46.86667</v>
      </c>
      <c r="G159" s="79" t="n">
        <f aca="false">F159/D159*100</f>
        <v>49.5943597883598</v>
      </c>
      <c r="H159" s="79" t="n">
        <f aca="false">F159/E159*100</f>
        <v>100</v>
      </c>
      <c r="I159" s="127"/>
      <c r="J159" s="127"/>
    </row>
    <row r="160" customFormat="false" ht="31.5" hidden="false" customHeight="false" outlineLevel="0" collapsed="false">
      <c r="A160" s="133"/>
      <c r="B160" s="140" t="s">
        <v>276</v>
      </c>
      <c r="C160" s="96" t="n">
        <v>4606.1</v>
      </c>
      <c r="D160" s="96" t="n">
        <v>4606.1</v>
      </c>
      <c r="E160" s="96" t="n">
        <v>4606.1</v>
      </c>
      <c r="F160" s="96" t="n">
        <v>4606.1</v>
      </c>
      <c r="G160" s="79" t="n">
        <f aca="false">F160/D160*100</f>
        <v>100</v>
      </c>
      <c r="H160" s="79" t="n">
        <f aca="false">F160/E160*100</f>
        <v>100</v>
      </c>
      <c r="I160" s="127"/>
      <c r="J160" s="127"/>
    </row>
    <row r="161" customFormat="false" ht="63" hidden="false" customHeight="false" outlineLevel="0" collapsed="false">
      <c r="A161" s="133"/>
      <c r="B161" s="140" t="s">
        <v>277</v>
      </c>
      <c r="C161" s="96" t="n">
        <v>15188.6</v>
      </c>
      <c r="D161" s="96" t="n">
        <v>15188.6</v>
      </c>
      <c r="E161" s="96" t="n">
        <v>8880.8</v>
      </c>
      <c r="F161" s="96" t="n">
        <v>8880.8</v>
      </c>
      <c r="G161" s="79" t="n">
        <f aca="false">F161/D161*100</f>
        <v>58.4701684157855</v>
      </c>
      <c r="H161" s="79" t="n">
        <f aca="false">F161/E161*100</f>
        <v>100</v>
      </c>
      <c r="I161" s="127"/>
      <c r="J161" s="127"/>
    </row>
    <row r="162" customFormat="false" ht="77.25" hidden="true" customHeight="true" outlineLevel="0" collapsed="false">
      <c r="A162" s="133"/>
      <c r="B162" s="140" t="s">
        <v>278</v>
      </c>
      <c r="C162" s="96" t="n">
        <v>0</v>
      </c>
      <c r="D162" s="96" t="n">
        <v>0</v>
      </c>
      <c r="E162" s="96" t="n">
        <v>0</v>
      </c>
      <c r="F162" s="96" t="n">
        <v>0</v>
      </c>
      <c r="G162" s="79" t="e">
        <f aca="false">F162/D162*100</f>
        <v>#DIV/0!</v>
      </c>
      <c r="H162" s="79" t="e">
        <f aca="false">F162/E162*100</f>
        <v>#DIV/0!</v>
      </c>
      <c r="I162" s="127"/>
      <c r="J162" s="127"/>
    </row>
    <row r="163" customFormat="false" ht="54" hidden="false" customHeight="true" outlineLevel="0" collapsed="false">
      <c r="A163" s="133"/>
      <c r="B163" s="140" t="s">
        <v>279</v>
      </c>
      <c r="C163" s="96" t="n">
        <v>649.5</v>
      </c>
      <c r="D163" s="96" t="n">
        <v>665.4</v>
      </c>
      <c r="E163" s="96" t="n">
        <v>330.03</v>
      </c>
      <c r="F163" s="96" t="n">
        <v>330.03</v>
      </c>
      <c r="G163" s="79" t="n">
        <f aca="false">F163/D163*100</f>
        <v>49.5987376014427</v>
      </c>
      <c r="H163" s="79" t="n">
        <f aca="false">F163/E163*100</f>
        <v>100</v>
      </c>
      <c r="I163" s="127"/>
      <c r="J163" s="127"/>
    </row>
    <row r="164" customFormat="false" ht="31.5" hidden="false" customHeight="false" outlineLevel="0" collapsed="false">
      <c r="A164" s="133"/>
      <c r="B164" s="140" t="s">
        <v>280</v>
      </c>
      <c r="C164" s="96" t="n">
        <v>12.2</v>
      </c>
      <c r="D164" s="96" t="n">
        <v>12.2</v>
      </c>
      <c r="E164" s="96" t="n">
        <v>6.1</v>
      </c>
      <c r="F164" s="96" t="n">
        <v>6.1</v>
      </c>
      <c r="G164" s="79" t="n">
        <f aca="false">F164/D164*100</f>
        <v>50</v>
      </c>
      <c r="H164" s="79" t="n">
        <f aca="false">F164/E164*100</f>
        <v>100</v>
      </c>
      <c r="I164" s="127"/>
      <c r="J164" s="127"/>
    </row>
    <row r="165" customFormat="false" ht="31.5" hidden="false" customHeight="false" outlineLevel="0" collapsed="false">
      <c r="A165" s="133"/>
      <c r="B165" s="140" t="s">
        <v>281</v>
      </c>
      <c r="C165" s="96" t="n">
        <v>73.6</v>
      </c>
      <c r="D165" s="96" t="n">
        <v>75.5</v>
      </c>
      <c r="E165" s="96" t="n">
        <v>37.435</v>
      </c>
      <c r="F165" s="96" t="n">
        <v>37.435</v>
      </c>
      <c r="G165" s="79" t="n">
        <f aca="false">F165/D165*100</f>
        <v>49.5827814569537</v>
      </c>
      <c r="H165" s="79" t="n">
        <f aca="false">F165/E165*100</f>
        <v>100</v>
      </c>
      <c r="I165" s="127"/>
      <c r="J165" s="127"/>
    </row>
    <row r="166" customFormat="false" ht="31.5" hidden="false" customHeight="false" outlineLevel="0" collapsed="false">
      <c r="A166" s="133"/>
      <c r="B166" s="140" t="s">
        <v>282</v>
      </c>
      <c r="C166" s="96" t="n">
        <v>556.4</v>
      </c>
      <c r="D166" s="96" t="n">
        <v>556.4</v>
      </c>
      <c r="E166" s="96" t="n">
        <v>370.92</v>
      </c>
      <c r="F166" s="96" t="n">
        <v>370.92</v>
      </c>
      <c r="G166" s="79" t="n">
        <f aca="false">F166/D166*100</f>
        <v>66.6642703091301</v>
      </c>
      <c r="H166" s="79" t="n">
        <f aca="false">F166/E166*100</f>
        <v>100</v>
      </c>
      <c r="I166" s="127"/>
      <c r="J166" s="127"/>
    </row>
    <row r="167" customFormat="false" ht="58.5" hidden="false" customHeight="true" outlineLevel="0" collapsed="false">
      <c r="A167" s="133"/>
      <c r="B167" s="140" t="s">
        <v>283</v>
      </c>
      <c r="C167" s="96" t="n">
        <v>6.2</v>
      </c>
      <c r="D167" s="96" t="n">
        <v>6.3</v>
      </c>
      <c r="E167" s="96" t="n">
        <v>6.3</v>
      </c>
      <c r="F167" s="96" t="n">
        <v>6.3</v>
      </c>
      <c r="G167" s="79" t="n">
        <f aca="false">F167/D167*100</f>
        <v>100</v>
      </c>
      <c r="H167" s="79" t="n">
        <f aca="false">F167/E167*100</f>
        <v>100</v>
      </c>
      <c r="I167" s="127"/>
      <c r="J167" s="127"/>
    </row>
    <row r="168" customFormat="false" ht="43.5" hidden="false" customHeight="true" outlineLevel="0" collapsed="false">
      <c r="A168" s="133"/>
      <c r="B168" s="140" t="s">
        <v>284</v>
      </c>
      <c r="C168" s="96" t="n">
        <v>453.3</v>
      </c>
      <c r="D168" s="96" t="n">
        <v>465.2</v>
      </c>
      <c r="E168" s="96" t="n">
        <v>230.61666</v>
      </c>
      <c r="F168" s="96" t="n">
        <v>230.61666</v>
      </c>
      <c r="G168" s="79" t="n">
        <f aca="false">F168/D168*100</f>
        <v>49.5736586414445</v>
      </c>
      <c r="H168" s="79" t="n">
        <f aca="false">F168/E168*100</f>
        <v>100</v>
      </c>
      <c r="I168" s="127"/>
      <c r="J168" s="127"/>
    </row>
    <row r="169" customFormat="false" ht="58.5" hidden="false" customHeight="true" outlineLevel="0" collapsed="false">
      <c r="A169" s="133"/>
      <c r="B169" s="140" t="s">
        <v>285</v>
      </c>
      <c r="C169" s="96" t="n">
        <v>16.2</v>
      </c>
      <c r="D169" s="96" t="n">
        <v>16.6</v>
      </c>
      <c r="E169" s="96" t="n">
        <v>16.6</v>
      </c>
      <c r="F169" s="96" t="n">
        <v>16.6</v>
      </c>
      <c r="G169" s="79" t="n">
        <f aca="false">F169/D169*100</f>
        <v>100</v>
      </c>
      <c r="H169" s="79" t="n">
        <f aca="false">F169/E169*100</f>
        <v>100</v>
      </c>
      <c r="I169" s="127"/>
      <c r="J169" s="127"/>
    </row>
    <row r="170" customFormat="false" ht="73.5" hidden="true" customHeight="true" outlineLevel="0" collapsed="false">
      <c r="A170" s="133"/>
      <c r="B170" s="139" t="s">
        <v>286</v>
      </c>
      <c r="C170" s="119" t="n">
        <v>0</v>
      </c>
      <c r="D170" s="119" t="n">
        <v>0</v>
      </c>
      <c r="E170" s="119" t="n">
        <v>0</v>
      </c>
      <c r="F170" s="119" t="n">
        <v>0</v>
      </c>
      <c r="G170" s="120" t="e">
        <f aca="false">F170/D170*100</f>
        <v>#DIV/0!</v>
      </c>
      <c r="H170" s="79" t="e">
        <f aca="false">F170/E170*100</f>
        <v>#DIV/0!</v>
      </c>
      <c r="I170" s="121"/>
      <c r="J170" s="121"/>
    </row>
    <row r="171" customFormat="false" ht="75" hidden="true" customHeight="false" outlineLevel="0" collapsed="false">
      <c r="A171" s="129" t="s">
        <v>287</v>
      </c>
      <c r="B171" s="130" t="s">
        <v>288</v>
      </c>
      <c r="C171" s="109" t="n">
        <f aca="false">C173</f>
        <v>0</v>
      </c>
      <c r="D171" s="109" t="n">
        <f aca="false">D173</f>
        <v>0</v>
      </c>
      <c r="E171" s="109" t="n">
        <f aca="false">E173</f>
        <v>0</v>
      </c>
      <c r="F171" s="109" t="n">
        <f aca="false">F173</f>
        <v>0</v>
      </c>
      <c r="G171" s="110" t="e">
        <f aca="false">F171/D171*100</f>
        <v>#DIV/0!</v>
      </c>
      <c r="H171" s="74" t="e">
        <f aca="false">F171/E171*100</f>
        <v>#DIV/0!</v>
      </c>
      <c r="I171" s="114"/>
      <c r="J171" s="114"/>
    </row>
    <row r="172" customFormat="false" ht="18.75" hidden="true" customHeight="false" outlineLevel="0" collapsed="false">
      <c r="A172" s="131"/>
      <c r="B172" s="132" t="s">
        <v>211</v>
      </c>
      <c r="C172" s="119"/>
      <c r="D172" s="119"/>
      <c r="E172" s="119"/>
      <c r="F172" s="119"/>
      <c r="G172" s="120"/>
      <c r="H172" s="79"/>
      <c r="I172" s="121"/>
      <c r="J172" s="121"/>
    </row>
    <row r="173" customFormat="false" ht="78.75" hidden="true" customHeight="false" outlineLevel="0" collapsed="false">
      <c r="A173" s="131"/>
      <c r="B173" s="140" t="s">
        <v>289</v>
      </c>
      <c r="C173" s="96" t="n">
        <v>0</v>
      </c>
      <c r="D173" s="96" t="n">
        <v>0</v>
      </c>
      <c r="E173" s="96" t="n">
        <v>0</v>
      </c>
      <c r="F173" s="96" t="n">
        <v>0</v>
      </c>
      <c r="G173" s="79" t="e">
        <f aca="false">F173/D173*100</f>
        <v>#DIV/0!</v>
      </c>
      <c r="H173" s="79" t="e">
        <f aca="false">F173/E173*100</f>
        <v>#DIV/0!</v>
      </c>
      <c r="I173" s="127"/>
      <c r="J173" s="127"/>
    </row>
    <row r="174" customFormat="false" ht="37.5" hidden="false" customHeight="false" outlineLevel="0" collapsed="false">
      <c r="A174" s="90" t="s">
        <v>290</v>
      </c>
      <c r="B174" s="141" t="s">
        <v>291</v>
      </c>
      <c r="C174" s="109" t="n">
        <v>1805.3</v>
      </c>
      <c r="D174" s="109" t="n">
        <v>1883.2</v>
      </c>
      <c r="E174" s="109" t="n">
        <v>794.28631</v>
      </c>
      <c r="F174" s="109" t="n">
        <v>794.28631</v>
      </c>
      <c r="G174" s="110" t="n">
        <f aca="false">F174/D174*100</f>
        <v>42.1774803525913</v>
      </c>
      <c r="H174" s="110" t="n">
        <f aca="false">F174/E174*100</f>
        <v>100</v>
      </c>
      <c r="I174" s="114"/>
      <c r="J174" s="114"/>
    </row>
    <row r="175" customFormat="false" ht="56.25" hidden="false" customHeight="false" outlineLevel="0" collapsed="false">
      <c r="A175" s="142" t="s">
        <v>292</v>
      </c>
      <c r="B175" s="143" t="s">
        <v>293</v>
      </c>
      <c r="C175" s="109" t="n">
        <v>2.3</v>
      </c>
      <c r="D175" s="109" t="n">
        <v>2.3</v>
      </c>
      <c r="E175" s="109" t="n">
        <v>0</v>
      </c>
      <c r="F175" s="109" t="n">
        <v>0</v>
      </c>
      <c r="G175" s="110" t="n">
        <f aca="false">F175/D175*100</f>
        <v>0</v>
      </c>
      <c r="H175" s="110" t="n">
        <v>0</v>
      </c>
      <c r="I175" s="114"/>
      <c r="J175" s="114"/>
    </row>
    <row r="176" customFormat="false" ht="37.5" hidden="false" customHeight="false" outlineLevel="0" collapsed="false">
      <c r="A176" s="129" t="s">
        <v>294</v>
      </c>
      <c r="B176" s="130" t="s">
        <v>295</v>
      </c>
      <c r="C176" s="109" t="n">
        <v>1159.2</v>
      </c>
      <c r="D176" s="109" t="n">
        <v>1381.8</v>
      </c>
      <c r="E176" s="109" t="n">
        <v>696</v>
      </c>
      <c r="F176" s="109" t="n">
        <v>696</v>
      </c>
      <c r="G176" s="110" t="n">
        <f aca="false">F176/D176*100</f>
        <v>50.3690838037343</v>
      </c>
      <c r="H176" s="110" t="n">
        <f aca="false">F176/E176*100</f>
        <v>100</v>
      </c>
      <c r="I176" s="114"/>
      <c r="J176" s="114"/>
    </row>
    <row r="177" customFormat="false" ht="18.75" hidden="false" customHeight="false" outlineLevel="0" collapsed="false">
      <c r="A177" s="129" t="s">
        <v>296</v>
      </c>
      <c r="B177" s="130" t="s">
        <v>297</v>
      </c>
      <c r="C177" s="109" t="n">
        <f aca="false">SUM(C179:C179)</f>
        <v>93</v>
      </c>
      <c r="D177" s="109" t="n">
        <f aca="false">SUM(D179:D179)</f>
        <v>120.49891</v>
      </c>
      <c r="E177" s="109" t="n">
        <f aca="false">SUM(E179:E179)</f>
        <v>55.65981</v>
      </c>
      <c r="F177" s="109" t="n">
        <f aca="false">SUM(F179:F179)</f>
        <v>55.65981</v>
      </c>
      <c r="G177" s="110" t="n">
        <f aca="false">F177/D177*100</f>
        <v>46.1911315214387</v>
      </c>
      <c r="H177" s="110" t="n">
        <f aca="false">F177/E177*100</f>
        <v>100</v>
      </c>
      <c r="I177" s="114"/>
      <c r="J177" s="114"/>
    </row>
    <row r="178" customFormat="false" ht="18.75" hidden="false" customHeight="false" outlineLevel="0" collapsed="false">
      <c r="A178" s="131"/>
      <c r="B178" s="132" t="s">
        <v>211</v>
      </c>
      <c r="C178" s="119"/>
      <c r="D178" s="119"/>
      <c r="E178" s="119"/>
      <c r="F178" s="119"/>
      <c r="G178" s="120"/>
      <c r="H178" s="120"/>
      <c r="I178" s="121"/>
      <c r="J178" s="121"/>
    </row>
    <row r="179" customFormat="false" ht="56.25" hidden="false" customHeight="false" outlineLevel="0" collapsed="false">
      <c r="A179" s="131"/>
      <c r="B179" s="139" t="s">
        <v>298</v>
      </c>
      <c r="C179" s="96" t="n">
        <v>93</v>
      </c>
      <c r="D179" s="96" t="n">
        <v>120.49891</v>
      </c>
      <c r="E179" s="96" t="n">
        <v>55.65981</v>
      </c>
      <c r="F179" s="96" t="n">
        <v>55.65981</v>
      </c>
      <c r="G179" s="79" t="n">
        <f aca="false">F179/D179*100</f>
        <v>46.1911315214387</v>
      </c>
      <c r="H179" s="79" t="n">
        <f aca="false">F179/E179*100</f>
        <v>100</v>
      </c>
      <c r="I179" s="127"/>
      <c r="J179" s="127"/>
    </row>
    <row r="180" customFormat="false" ht="24" hidden="false" customHeight="true" outlineLevel="0" collapsed="false">
      <c r="A180" s="99" t="s">
        <v>299</v>
      </c>
      <c r="B180" s="144" t="s">
        <v>300</v>
      </c>
      <c r="C180" s="101" t="n">
        <f aca="false">C183+C184+C182+C181</f>
        <v>30037.0775</v>
      </c>
      <c r="D180" s="101" t="n">
        <f aca="false">D183+D184+D182+D181</f>
        <v>40910.1303</v>
      </c>
      <c r="E180" s="101" t="n">
        <f aca="false">E183+E184+E182+E181</f>
        <v>25605.75215</v>
      </c>
      <c r="F180" s="101" t="n">
        <f aca="false">F183+F184+F182+F181</f>
        <v>25605.75215</v>
      </c>
      <c r="G180" s="102" t="n">
        <f aca="false">F180/D180*100</f>
        <v>62.590248337586</v>
      </c>
      <c r="H180" s="102" t="n">
        <f aca="false">F180/E180*100</f>
        <v>100</v>
      </c>
      <c r="I180" s="33"/>
      <c r="J180" s="33"/>
    </row>
    <row r="181" customFormat="false" ht="94.5" hidden="false" customHeight="false" outlineLevel="0" collapsed="false">
      <c r="A181" s="145" t="s">
        <v>301</v>
      </c>
      <c r="B181" s="103" t="s">
        <v>302</v>
      </c>
      <c r="C181" s="109" t="n">
        <v>0</v>
      </c>
      <c r="D181" s="109" t="n">
        <v>267</v>
      </c>
      <c r="E181" s="109" t="n">
        <v>154.5</v>
      </c>
      <c r="F181" s="109" t="n">
        <v>154.5</v>
      </c>
      <c r="G181" s="110" t="n">
        <f aca="false">F181/D181*100</f>
        <v>57.8651685393258</v>
      </c>
      <c r="H181" s="110" t="n">
        <f aca="false">F181/E181*100</f>
        <v>100</v>
      </c>
      <c r="I181" s="33"/>
      <c r="J181" s="33"/>
    </row>
    <row r="182" customFormat="false" ht="47.25" hidden="false" customHeight="false" outlineLevel="0" collapsed="false">
      <c r="A182" s="145" t="s">
        <v>303</v>
      </c>
      <c r="B182" s="103" t="s">
        <v>304</v>
      </c>
      <c r="C182" s="109" t="n">
        <v>428.4834</v>
      </c>
      <c r="D182" s="109" t="n">
        <v>429.7702</v>
      </c>
      <c r="E182" s="109" t="n">
        <v>273.75337</v>
      </c>
      <c r="F182" s="109" t="n">
        <v>273.75337</v>
      </c>
      <c r="G182" s="110" t="n">
        <f aca="false">F182/D182*100</f>
        <v>63.6976156094583</v>
      </c>
      <c r="H182" s="110" t="n">
        <f aca="false">F182/E182*100</f>
        <v>100</v>
      </c>
      <c r="I182" s="33"/>
      <c r="J182" s="33"/>
    </row>
    <row r="183" customFormat="false" ht="75" hidden="false" customHeight="false" outlineLevel="0" collapsed="false">
      <c r="A183" s="129" t="s">
        <v>305</v>
      </c>
      <c r="B183" s="130" t="s">
        <v>306</v>
      </c>
      <c r="C183" s="109" t="n">
        <v>11589.1</v>
      </c>
      <c r="D183" s="109" t="n">
        <v>21920.5</v>
      </c>
      <c r="E183" s="109" t="n">
        <v>13724.6</v>
      </c>
      <c r="F183" s="109" t="n">
        <v>13724.6</v>
      </c>
      <c r="G183" s="110" t="n">
        <f aca="false">F183/D183*100</f>
        <v>62.610798111357</v>
      </c>
      <c r="H183" s="110" t="n">
        <f aca="false">F183/E183*100</f>
        <v>100</v>
      </c>
      <c r="I183" s="114"/>
      <c r="J183" s="114"/>
    </row>
    <row r="184" customFormat="false" ht="37.5" hidden="false" customHeight="false" outlineLevel="0" collapsed="false">
      <c r="A184" s="129" t="s">
        <v>307</v>
      </c>
      <c r="B184" s="130" t="s">
        <v>308</v>
      </c>
      <c r="C184" s="109" t="n">
        <f aca="false">SUM(C186:C192)</f>
        <v>18019.4941</v>
      </c>
      <c r="D184" s="109" t="n">
        <f aca="false">SUM(D186:D192)</f>
        <v>18292.8601</v>
      </c>
      <c r="E184" s="109" t="n">
        <v>11452.89878</v>
      </c>
      <c r="F184" s="109" t="n">
        <f aca="false">SUM(F186:F192)</f>
        <v>11452.89878</v>
      </c>
      <c r="G184" s="110" t="n">
        <f aca="false">F184/D184*100</f>
        <v>62.6085736040807</v>
      </c>
      <c r="H184" s="110" t="n">
        <f aca="false">F184/E184*100</f>
        <v>100</v>
      </c>
      <c r="I184" s="114"/>
      <c r="J184" s="114"/>
    </row>
    <row r="185" customFormat="false" ht="18.75" hidden="false" customHeight="false" outlineLevel="0" collapsed="false">
      <c r="A185" s="129"/>
      <c r="B185" s="132" t="s">
        <v>211</v>
      </c>
      <c r="C185" s="109"/>
      <c r="D185" s="109"/>
      <c r="E185" s="109"/>
      <c r="F185" s="109"/>
      <c r="G185" s="110"/>
      <c r="H185" s="110"/>
      <c r="I185" s="114"/>
      <c r="J185" s="114"/>
    </row>
    <row r="186" customFormat="false" ht="31.5" hidden="false" customHeight="false" outlineLevel="0" collapsed="false">
      <c r="A186" s="129"/>
      <c r="B186" s="123" t="s">
        <v>309</v>
      </c>
      <c r="C186" s="69" t="n">
        <v>1050</v>
      </c>
      <c r="D186" s="69" t="n">
        <v>1050</v>
      </c>
      <c r="E186" s="69" t="n">
        <v>1050</v>
      </c>
      <c r="F186" s="69" t="n">
        <v>1050</v>
      </c>
      <c r="G186" s="79" t="n">
        <f aca="false">F186/D186*100</f>
        <v>100</v>
      </c>
      <c r="H186" s="79" t="n">
        <f aca="false">F186/E186*100</f>
        <v>100</v>
      </c>
      <c r="I186" s="114"/>
      <c r="J186" s="114"/>
    </row>
    <row r="187" customFormat="false" ht="37.5" hidden="false" customHeight="true" outlineLevel="0" collapsed="false">
      <c r="A187" s="133"/>
      <c r="B187" s="123" t="s">
        <v>310</v>
      </c>
      <c r="C187" s="96" t="n">
        <v>360.5541</v>
      </c>
      <c r="D187" s="96" t="n">
        <v>360.5541</v>
      </c>
      <c r="E187" s="96" t="n">
        <v>360.5541</v>
      </c>
      <c r="F187" s="96" t="n">
        <v>360.5541</v>
      </c>
      <c r="G187" s="79" t="n">
        <f aca="false">F187/D187*100</f>
        <v>100</v>
      </c>
      <c r="H187" s="79" t="n">
        <f aca="false">F187/E187*100</f>
        <v>100</v>
      </c>
      <c r="I187" s="127"/>
      <c r="J187" s="127"/>
    </row>
    <row r="188" customFormat="false" ht="47.25" hidden="true" customHeight="false" outlineLevel="0" collapsed="false">
      <c r="A188" s="133"/>
      <c r="B188" s="123" t="s">
        <v>311</v>
      </c>
      <c r="C188" s="96" t="n">
        <v>0</v>
      </c>
      <c r="D188" s="96" t="n">
        <v>0</v>
      </c>
      <c r="E188" s="96" t="n">
        <v>0</v>
      </c>
      <c r="F188" s="96" t="n">
        <v>0</v>
      </c>
      <c r="G188" s="79" t="e">
        <f aca="false">F188/D188*100</f>
        <v>#DIV/0!</v>
      </c>
      <c r="H188" s="79" t="e">
        <f aca="false">F188/E188*100</f>
        <v>#DIV/0!</v>
      </c>
      <c r="I188" s="127"/>
      <c r="J188" s="127"/>
    </row>
    <row r="189" customFormat="false" ht="61.5" hidden="false" customHeight="true" outlineLevel="0" collapsed="false">
      <c r="A189" s="133"/>
      <c r="B189" s="123" t="s">
        <v>312</v>
      </c>
      <c r="C189" s="96" t="n">
        <v>11596.8</v>
      </c>
      <c r="D189" s="96" t="n">
        <v>12070.8</v>
      </c>
      <c r="E189" s="96" t="n">
        <v>7143.98968</v>
      </c>
      <c r="F189" s="96" t="n">
        <v>7143.98968</v>
      </c>
      <c r="G189" s="79" t="n">
        <f aca="false">F189/D189*100</f>
        <v>59.184061371243</v>
      </c>
      <c r="H189" s="79" t="n">
        <f aca="false">F189/E189*100</f>
        <v>100</v>
      </c>
      <c r="I189" s="127"/>
      <c r="J189" s="127"/>
    </row>
    <row r="190" customFormat="false" ht="26.25" hidden="false" customHeight="true" outlineLevel="0" collapsed="false">
      <c r="A190" s="146"/>
      <c r="B190" s="123" t="s">
        <v>313</v>
      </c>
      <c r="C190" s="96" t="n">
        <v>5012.14</v>
      </c>
      <c r="D190" s="96" t="n">
        <v>2565.506</v>
      </c>
      <c r="E190" s="96" t="n">
        <v>780.955</v>
      </c>
      <c r="F190" s="96" t="n">
        <v>780.955</v>
      </c>
      <c r="G190" s="79" t="n">
        <f aca="false">F190/D190*100</f>
        <v>30.4405836509445</v>
      </c>
      <c r="H190" s="79" t="n">
        <f aca="false">F190/E190*100</f>
        <v>100</v>
      </c>
      <c r="I190" s="127"/>
      <c r="J190" s="127"/>
      <c r="K190" s="134" t="n">
        <v>8378087</v>
      </c>
      <c r="L190" s="134" t="n">
        <v>8641068</v>
      </c>
      <c r="M190" s="134" t="n">
        <v>8641068</v>
      </c>
    </row>
    <row r="191" customFormat="false" ht="31.5" hidden="false" customHeight="false" outlineLevel="0" collapsed="false">
      <c r="A191" s="147"/>
      <c r="B191" s="123" t="s">
        <v>314</v>
      </c>
      <c r="C191" s="96" t="n">
        <v>0</v>
      </c>
      <c r="D191" s="96" t="n">
        <v>386</v>
      </c>
      <c r="E191" s="96" t="n">
        <v>257.4</v>
      </c>
      <c r="F191" s="96" t="n">
        <v>257.4</v>
      </c>
      <c r="G191" s="79" t="n">
        <f aca="false">F191/D191*100</f>
        <v>66.6839378238342</v>
      </c>
      <c r="H191" s="79" t="n">
        <f aca="false">F191/E191*100</f>
        <v>100</v>
      </c>
      <c r="I191" s="127"/>
      <c r="J191" s="127"/>
      <c r="K191" s="134"/>
      <c r="L191" s="134"/>
      <c r="M191" s="134"/>
    </row>
    <row r="192" customFormat="false" ht="18.75" hidden="false" customHeight="false" outlineLevel="0" collapsed="false">
      <c r="A192" s="147"/>
      <c r="B192" s="123" t="s">
        <v>315</v>
      </c>
      <c r="C192" s="96" t="n">
        <v>0</v>
      </c>
      <c r="D192" s="96" t="n">
        <v>1860</v>
      </c>
      <c r="E192" s="96" t="n">
        <v>1860</v>
      </c>
      <c r="F192" s="96" t="n">
        <v>1860</v>
      </c>
      <c r="G192" s="79" t="n">
        <f aca="false">F192/D192*100</f>
        <v>100</v>
      </c>
      <c r="H192" s="79" t="n">
        <f aca="false">F192/E192*100</f>
        <v>100</v>
      </c>
      <c r="I192" s="127"/>
      <c r="J192" s="127"/>
      <c r="K192" s="134"/>
      <c r="L192" s="134"/>
      <c r="M192" s="134"/>
    </row>
    <row r="193" customFormat="false" ht="37.5" hidden="false" customHeight="false" outlineLevel="0" collapsed="false">
      <c r="A193" s="148" t="s">
        <v>316</v>
      </c>
      <c r="B193" s="149" t="s">
        <v>317</v>
      </c>
      <c r="C193" s="150" t="n">
        <f aca="false">C194</f>
        <v>0</v>
      </c>
      <c r="D193" s="150" t="n">
        <f aca="false">D194</f>
        <v>0</v>
      </c>
      <c r="E193" s="150" t="n">
        <f aca="false">E194</f>
        <v>0</v>
      </c>
      <c r="F193" s="150" t="n">
        <f aca="false">F194</f>
        <v>80.19593</v>
      </c>
      <c r="G193" s="151" t="n">
        <v>0</v>
      </c>
      <c r="H193" s="151" t="n">
        <v>0</v>
      </c>
      <c r="I193" s="127"/>
      <c r="J193" s="127"/>
      <c r="K193" s="134"/>
      <c r="L193" s="134"/>
      <c r="M193" s="134"/>
    </row>
    <row r="194" customFormat="false" ht="37.5" hidden="false" customHeight="false" outlineLevel="0" collapsed="false">
      <c r="A194" s="67" t="s">
        <v>318</v>
      </c>
      <c r="B194" s="132" t="s">
        <v>319</v>
      </c>
      <c r="C194" s="96" t="n">
        <v>0</v>
      </c>
      <c r="D194" s="96" t="n">
        <v>0</v>
      </c>
      <c r="E194" s="96" t="n">
        <v>0</v>
      </c>
      <c r="F194" s="96" t="n">
        <v>80.19593</v>
      </c>
      <c r="G194" s="79" t="n">
        <v>0</v>
      </c>
      <c r="H194" s="79" t="n">
        <v>0</v>
      </c>
      <c r="I194" s="127"/>
      <c r="J194" s="127"/>
      <c r="K194" s="134"/>
      <c r="L194" s="134"/>
      <c r="M194" s="134"/>
    </row>
    <row r="195" customFormat="false" ht="18.75" hidden="false" customHeight="false" outlineLevel="0" collapsed="false">
      <c r="A195" s="152" t="s">
        <v>320</v>
      </c>
      <c r="B195" s="153" t="s">
        <v>321</v>
      </c>
      <c r="C195" s="150" t="n">
        <f aca="false">C196</f>
        <v>0</v>
      </c>
      <c r="D195" s="150" t="n">
        <f aca="false">D196</f>
        <v>0</v>
      </c>
      <c r="E195" s="150" t="n">
        <f aca="false">E196</f>
        <v>0</v>
      </c>
      <c r="F195" s="150" t="n">
        <f aca="false">F196</f>
        <v>55</v>
      </c>
      <c r="G195" s="151" t="n">
        <v>0</v>
      </c>
      <c r="H195" s="151" t="n">
        <v>0</v>
      </c>
      <c r="I195" s="127"/>
      <c r="J195" s="127"/>
      <c r="K195" s="134"/>
      <c r="L195" s="134"/>
      <c r="M195" s="134"/>
    </row>
    <row r="196" customFormat="false" ht="18.75" hidden="false" customHeight="false" outlineLevel="0" collapsed="false">
      <c r="A196" s="67" t="s">
        <v>322</v>
      </c>
      <c r="B196" s="106" t="s">
        <v>323</v>
      </c>
      <c r="C196" s="96" t="n">
        <v>0</v>
      </c>
      <c r="D196" s="96" t="n">
        <v>0</v>
      </c>
      <c r="E196" s="96" t="n">
        <v>0</v>
      </c>
      <c r="F196" s="96" t="n">
        <v>55</v>
      </c>
      <c r="G196" s="79" t="n">
        <v>0</v>
      </c>
      <c r="H196" s="79" t="n">
        <v>0</v>
      </c>
      <c r="I196" s="127"/>
      <c r="J196" s="127"/>
      <c r="K196" s="134"/>
      <c r="L196" s="134"/>
      <c r="M196" s="134"/>
    </row>
    <row r="197" customFormat="false" ht="75" hidden="false" customHeight="false" outlineLevel="0" collapsed="false">
      <c r="A197" s="148" t="s">
        <v>324</v>
      </c>
      <c r="B197" s="149" t="s">
        <v>325</v>
      </c>
      <c r="C197" s="150" t="n">
        <f aca="false">C198</f>
        <v>616</v>
      </c>
      <c r="D197" s="150" t="n">
        <f aca="false">D198</f>
        <v>616</v>
      </c>
      <c r="E197" s="150" t="n">
        <f aca="false">E198</f>
        <v>616</v>
      </c>
      <c r="F197" s="150" t="n">
        <f aca="false">F198</f>
        <v>638.00123</v>
      </c>
      <c r="G197" s="151" t="n">
        <f aca="false">F197/D197*100</f>
        <v>103.571628246753</v>
      </c>
      <c r="H197" s="151" t="n">
        <f aca="false">F197/E197*100</f>
        <v>103.571628246753</v>
      </c>
      <c r="I197" s="127"/>
      <c r="J197" s="127"/>
      <c r="K197" s="134"/>
      <c r="L197" s="134"/>
      <c r="M197" s="134"/>
    </row>
    <row r="198" customFormat="false" ht="31.5" hidden="false" customHeight="false" outlineLevel="0" collapsed="false">
      <c r="A198" s="154" t="s">
        <v>326</v>
      </c>
      <c r="B198" s="123" t="s">
        <v>327</v>
      </c>
      <c r="C198" s="96" t="n">
        <v>616</v>
      </c>
      <c r="D198" s="96" t="n">
        <v>616</v>
      </c>
      <c r="E198" s="96" t="n">
        <v>616</v>
      </c>
      <c r="F198" s="96" t="n">
        <v>638.00123</v>
      </c>
      <c r="G198" s="79" t="n">
        <f aca="false">F198/D198*100</f>
        <v>103.571628246753</v>
      </c>
      <c r="H198" s="79" t="n">
        <f aca="false">F198/E198*100</f>
        <v>103.571628246753</v>
      </c>
      <c r="I198" s="127"/>
      <c r="J198" s="127"/>
      <c r="K198" s="134"/>
      <c r="L198" s="134"/>
      <c r="M198" s="134"/>
    </row>
    <row r="199" customFormat="false" ht="56.25" hidden="false" customHeight="false" outlineLevel="0" collapsed="false">
      <c r="A199" s="148" t="s">
        <v>328</v>
      </c>
      <c r="B199" s="149" t="s">
        <v>329</v>
      </c>
      <c r="C199" s="150" t="n">
        <f aca="false">C200</f>
        <v>-2500.95435</v>
      </c>
      <c r="D199" s="150" t="n">
        <f aca="false">D200</f>
        <v>-2500.95435</v>
      </c>
      <c r="E199" s="150" t="n">
        <f aca="false">E200</f>
        <v>-2500.95435</v>
      </c>
      <c r="F199" s="150" t="n">
        <f aca="false">F200</f>
        <v>-2500.95435</v>
      </c>
      <c r="G199" s="151" t="n">
        <f aca="false">F199/D199*100</f>
        <v>100</v>
      </c>
      <c r="H199" s="151" t="n">
        <f aca="false">F199/E199*100</f>
        <v>100</v>
      </c>
      <c r="I199" s="127"/>
      <c r="J199" s="127"/>
      <c r="K199" s="134"/>
      <c r="L199" s="134"/>
      <c r="M199" s="134"/>
    </row>
    <row r="200" customFormat="false" ht="31.5" hidden="false" customHeight="false" outlineLevel="0" collapsed="false">
      <c r="A200" s="155" t="s">
        <v>330</v>
      </c>
      <c r="B200" s="123" t="s">
        <v>331</v>
      </c>
      <c r="C200" s="96" t="n">
        <v>-2500.95435</v>
      </c>
      <c r="D200" s="96" t="n">
        <v>-2500.95435</v>
      </c>
      <c r="E200" s="96" t="n">
        <v>-2500.95435</v>
      </c>
      <c r="F200" s="96" t="n">
        <v>-2500.95435</v>
      </c>
      <c r="G200" s="79" t="n">
        <f aca="false">F200/D200*100</f>
        <v>100</v>
      </c>
      <c r="H200" s="79" t="n">
        <f aca="false">F200/E200*100</f>
        <v>100</v>
      </c>
      <c r="I200" s="127"/>
      <c r="J200" s="127"/>
      <c r="K200" s="134"/>
      <c r="L200" s="134"/>
      <c r="M200" s="134"/>
    </row>
    <row r="201" customFormat="false" ht="19.5" hidden="false" customHeight="false" outlineLevel="0" collapsed="false">
      <c r="A201" s="156"/>
      <c r="B201" s="157" t="s">
        <v>332</v>
      </c>
      <c r="C201" s="109" t="n">
        <f aca="false">C11+C106</f>
        <v>1167226.31727</v>
      </c>
      <c r="D201" s="109" t="n">
        <f aca="false">D11+D106</f>
        <v>1239094.58497</v>
      </c>
      <c r="E201" s="109" t="n">
        <f aca="false">E11+E106</f>
        <v>615200.72868</v>
      </c>
      <c r="F201" s="109" t="n">
        <f aca="false">F11+F106</f>
        <v>619744.61407</v>
      </c>
      <c r="G201" s="110" t="n">
        <f aca="false">F201/D201*100</f>
        <v>50.0159246588108</v>
      </c>
      <c r="H201" s="110" t="n">
        <f aca="false">F201/E201*100</f>
        <v>100.738602081917</v>
      </c>
      <c r="I201" s="114"/>
      <c r="J201" s="114"/>
    </row>
  </sheetData>
  <mergeCells count="13">
    <mergeCell ref="D1:H1"/>
    <mergeCell ref="D2:H2"/>
    <mergeCell ref="D3:H3"/>
    <mergeCell ref="D4:H4"/>
    <mergeCell ref="A5:H5"/>
    <mergeCell ref="A7:A9"/>
    <mergeCell ref="B7:B9"/>
    <mergeCell ref="C7:C9"/>
    <mergeCell ref="D7:D9"/>
    <mergeCell ref="E7:E9"/>
    <mergeCell ref="F7:F9"/>
    <mergeCell ref="G7:G9"/>
    <mergeCell ref="H7:H9"/>
  </mergeCells>
  <printOptions headings="false" gridLines="false" gridLinesSet="true" horizontalCentered="false" verticalCentered="false"/>
  <pageMargins left="1.10208333333333" right="0" top="0.196527777777778" bottom="0.196527777777778" header="0.511811023622047" footer="0.511811023622047"/>
  <pageSetup paperSize="9" scale="3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861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63" zoomScalePageLayoutView="85" workbookViewId="0">
      <pane xSplit="5" ySplit="9" topLeftCell="F150" activePane="bottomRight" state="frozen"/>
      <selection pane="topLeft" activeCell="A1" activeCellId="0" sqref="A1"/>
      <selection pane="topRight" activeCell="F1" activeCellId="0" sqref="F1"/>
      <selection pane="bottomLeft" activeCell="A150" activeCellId="0" sqref="A150"/>
      <selection pane="bottomRight" activeCell="B155" activeCellId="0" sqref="B155"/>
    </sheetView>
  </sheetViews>
  <sheetFormatPr defaultColWidth="9.1484375" defaultRowHeight="15" zeroHeight="false" outlineLevelRow="0" outlineLevelCol="0"/>
  <cols>
    <col collapsed="false" customWidth="false" hidden="false" outlineLevel="0" max="2" min="1" style="158" width="9.14"/>
    <col collapsed="false" customWidth="true" hidden="false" outlineLevel="0" max="3" min="3" style="158" width="14.42"/>
    <col collapsed="false" customWidth="true" hidden="false" outlineLevel="0" max="4" min="4" style="158" width="7.57"/>
    <col collapsed="false" customWidth="true" hidden="false" outlineLevel="0" max="5" min="5" style="158" width="69.29"/>
    <col collapsed="false" customWidth="true" hidden="false" outlineLevel="0" max="9" min="6" style="158" width="15.42"/>
    <col collapsed="false" customWidth="true" hidden="false" outlineLevel="0" max="10" min="10" style="158" width="12.71"/>
    <col collapsed="false" customWidth="true" hidden="false" outlineLevel="0" max="11" min="11" style="158" width="11.71"/>
    <col collapsed="false" customWidth="false" hidden="false" outlineLevel="0" max="16384" min="12" style="158" width="9.14"/>
  </cols>
  <sheetData>
    <row r="1" customFormat="false" ht="15" hidden="false" customHeight="true" outlineLevel="0" collapsed="false">
      <c r="C1" s="159"/>
      <c r="D1" s="159"/>
      <c r="E1" s="159"/>
      <c r="G1" s="160"/>
      <c r="H1" s="160"/>
      <c r="I1" s="7" t="s">
        <v>333</v>
      </c>
      <c r="J1" s="7"/>
      <c r="K1" s="7"/>
    </row>
    <row r="2" customFormat="false" ht="15" hidden="false" customHeight="true" outlineLevel="0" collapsed="false">
      <c r="C2" s="159"/>
      <c r="D2" s="159"/>
      <c r="E2" s="161"/>
      <c r="G2" s="7" t="s">
        <v>334</v>
      </c>
      <c r="H2" s="7"/>
      <c r="I2" s="7"/>
      <c r="J2" s="7"/>
      <c r="K2" s="7"/>
    </row>
    <row r="3" customFormat="false" ht="15.75" hidden="false" customHeight="true" outlineLevel="0" collapsed="false">
      <c r="C3" s="162"/>
      <c r="D3" s="162"/>
      <c r="E3" s="163"/>
      <c r="I3" s="164" t="s">
        <v>2</v>
      </c>
      <c r="J3" s="164"/>
      <c r="K3" s="164"/>
    </row>
    <row r="4" customFormat="false" ht="15.75" hidden="false" customHeight="true" outlineLevel="0" collapsed="false">
      <c r="C4" s="159"/>
      <c r="D4" s="159"/>
      <c r="E4" s="159"/>
    </row>
    <row r="5" customFormat="false" ht="15" hidden="false" customHeight="true" outlineLevel="0" collapsed="false">
      <c r="C5" s="159"/>
      <c r="D5" s="159"/>
      <c r="E5" s="159"/>
      <c r="F5" s="165"/>
      <c r="G5" s="165"/>
      <c r="H5" s="165"/>
      <c r="I5" s="165"/>
      <c r="J5" s="165"/>
      <c r="K5" s="165"/>
    </row>
    <row r="6" customFormat="false" ht="15" hidden="false" customHeight="true" outlineLevel="0" collapsed="false">
      <c r="C6" s="159"/>
      <c r="D6" s="159"/>
      <c r="E6" s="159"/>
      <c r="F6" s="165"/>
      <c r="G6" s="165"/>
      <c r="H6" s="165"/>
      <c r="I6" s="165"/>
      <c r="J6" s="165"/>
      <c r="K6" s="165"/>
    </row>
    <row r="7" customFormat="false" ht="15" hidden="false" customHeight="true" outlineLevel="0" collapsed="false">
      <c r="A7" s="166" t="s">
        <v>335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</row>
    <row r="8" customFormat="false" ht="15" hidden="false" customHeight="false" outlineLevel="0" collapsed="false">
      <c r="A8" s="167"/>
      <c r="B8" s="167"/>
      <c r="C8" s="167"/>
      <c r="D8" s="167"/>
      <c r="E8" s="167"/>
      <c r="F8" s="167"/>
      <c r="G8" s="168"/>
      <c r="H8" s="169"/>
      <c r="I8" s="169"/>
      <c r="J8" s="167"/>
      <c r="K8" s="167"/>
    </row>
    <row r="9" customFormat="false" ht="36.75" hidden="false" customHeight="true" outlineLevel="0" collapsed="false">
      <c r="A9" s="170" t="s">
        <v>336</v>
      </c>
      <c r="B9" s="170" t="s">
        <v>337</v>
      </c>
      <c r="C9" s="171" t="s">
        <v>338</v>
      </c>
      <c r="D9" s="171" t="s">
        <v>339</v>
      </c>
      <c r="E9" s="171" t="s">
        <v>340</v>
      </c>
      <c r="F9" s="172" t="s">
        <v>6</v>
      </c>
      <c r="G9" s="172" t="s">
        <v>7</v>
      </c>
      <c r="H9" s="172" t="s">
        <v>8</v>
      </c>
      <c r="I9" s="172" t="s">
        <v>341</v>
      </c>
      <c r="J9" s="172" t="s">
        <v>10</v>
      </c>
      <c r="K9" s="172" t="s">
        <v>342</v>
      </c>
    </row>
    <row r="10" customFormat="false" ht="15" hidden="false" customHeight="false" outlineLevel="0" collapsed="false">
      <c r="A10" s="173" t="n">
        <v>601</v>
      </c>
      <c r="B10" s="173"/>
      <c r="C10" s="173"/>
      <c r="D10" s="173"/>
      <c r="E10" s="174" t="s">
        <v>343</v>
      </c>
      <c r="F10" s="175" t="n">
        <f aca="false">F11+F112+F121+F176+F293+F439+F455+F481+F429</f>
        <v>450371.00569</v>
      </c>
      <c r="G10" s="175" t="n">
        <f aca="false">G11+G112+G121+G176+G293+G439+G455+G481+G429</f>
        <v>485390.24252</v>
      </c>
      <c r="H10" s="175" t="n">
        <f aca="false">H11+H112+H121+H176+H293+H439+H455+H481+H429</f>
        <v>169169.10141</v>
      </c>
      <c r="I10" s="175" t="n">
        <f aca="false">I11+I112+I121+I176+I293+I439+I455+I481+I429</f>
        <v>168218.1925</v>
      </c>
      <c r="J10" s="176" t="n">
        <f aca="false">I10/G10*100</f>
        <v>34.6562781374965</v>
      </c>
      <c r="K10" s="176" t="n">
        <f aca="false">SUM(I10/H10*100)</f>
        <v>99.437894448765</v>
      </c>
    </row>
    <row r="11" customFormat="false" ht="15" hidden="false" customHeight="false" outlineLevel="0" collapsed="false">
      <c r="A11" s="177"/>
      <c r="B11" s="178" t="s">
        <v>344</v>
      </c>
      <c r="C11" s="179"/>
      <c r="D11" s="177"/>
      <c r="E11" s="180" t="s">
        <v>345</v>
      </c>
      <c r="F11" s="181" t="n">
        <f aca="false">F12+F19+F58+F65</f>
        <v>99797.97173</v>
      </c>
      <c r="G11" s="181" t="n">
        <f aca="false">G12+G19+G58+G65</f>
        <v>99518.55255</v>
      </c>
      <c r="H11" s="181" t="n">
        <f aca="false">H12+H19+H58+H65</f>
        <v>49622.06855</v>
      </c>
      <c r="I11" s="181" t="n">
        <f aca="false">I12+I19+I58+I65</f>
        <v>48852.25877</v>
      </c>
      <c r="J11" s="182" t="n">
        <f aca="false">I11/G11*100</f>
        <v>49.0885945567342</v>
      </c>
      <c r="K11" s="182" t="n">
        <f aca="false">SUM(I11/H11*100)</f>
        <v>98.4486543941143</v>
      </c>
    </row>
    <row r="12" customFormat="false" ht="25.5" hidden="false" customHeight="false" outlineLevel="0" collapsed="false">
      <c r="A12" s="177"/>
      <c r="B12" s="178" t="s">
        <v>346</v>
      </c>
      <c r="C12" s="179"/>
      <c r="D12" s="177"/>
      <c r="E12" s="180" t="s">
        <v>347</v>
      </c>
      <c r="F12" s="181" t="n">
        <f aca="false">F13</f>
        <v>2911.1</v>
      </c>
      <c r="G12" s="181" t="n">
        <f aca="false">G13</f>
        <v>2911.1</v>
      </c>
      <c r="H12" s="181" t="n">
        <f aca="false">H13</f>
        <v>1200</v>
      </c>
      <c r="I12" s="181" t="n">
        <f aca="false">I13</f>
        <v>1098.98815</v>
      </c>
      <c r="J12" s="182" t="n">
        <f aca="false">I12/G12*100</f>
        <v>37.7516454261276</v>
      </c>
      <c r="K12" s="182" t="n">
        <f aca="false">SUM(I12/H12*100)</f>
        <v>91.5823458333333</v>
      </c>
    </row>
    <row r="13" customFormat="false" ht="15" hidden="false" customHeight="false" outlineLevel="0" collapsed="false">
      <c r="A13" s="177"/>
      <c r="B13" s="178"/>
      <c r="C13" s="183" t="s">
        <v>348</v>
      </c>
      <c r="D13" s="184"/>
      <c r="E13" s="185" t="s">
        <v>349</v>
      </c>
      <c r="F13" s="181" t="n">
        <f aca="false">F14</f>
        <v>2911.1</v>
      </c>
      <c r="G13" s="181" t="n">
        <f aca="false">G14</f>
        <v>2911.1</v>
      </c>
      <c r="H13" s="181" t="n">
        <f aca="false">H14</f>
        <v>1200</v>
      </c>
      <c r="I13" s="181" t="n">
        <f aca="false">I14</f>
        <v>1098.98815</v>
      </c>
      <c r="J13" s="182" t="n">
        <f aca="false">I13/G13*100</f>
        <v>37.7516454261276</v>
      </c>
      <c r="K13" s="182" t="n">
        <f aca="false">SUM(I13/H13*100)</f>
        <v>91.5823458333333</v>
      </c>
    </row>
    <row r="14" customFormat="false" ht="25.5" hidden="false" customHeight="false" outlineLevel="0" collapsed="false">
      <c r="A14" s="186"/>
      <c r="B14" s="187"/>
      <c r="C14" s="188" t="s">
        <v>350</v>
      </c>
      <c r="D14" s="187"/>
      <c r="E14" s="189" t="s">
        <v>351</v>
      </c>
      <c r="F14" s="190" t="n">
        <f aca="false">F15</f>
        <v>2911.1</v>
      </c>
      <c r="G14" s="190" t="n">
        <f aca="false">G15</f>
        <v>2911.1</v>
      </c>
      <c r="H14" s="190" t="n">
        <f aca="false">H15</f>
        <v>1200</v>
      </c>
      <c r="I14" s="190" t="n">
        <f aca="false">I15</f>
        <v>1098.98815</v>
      </c>
      <c r="J14" s="191" t="n">
        <f aca="false">I14/G14*100</f>
        <v>37.7516454261276</v>
      </c>
      <c r="K14" s="191" t="n">
        <f aca="false">SUM(I14/H14*100)</f>
        <v>91.5823458333333</v>
      </c>
    </row>
    <row r="15" customFormat="false" ht="26.25" hidden="false" customHeight="false" outlineLevel="0" collapsed="false">
      <c r="A15" s="192"/>
      <c r="B15" s="192"/>
      <c r="C15" s="192" t="s">
        <v>352</v>
      </c>
      <c r="D15" s="192"/>
      <c r="E15" s="193" t="s">
        <v>353</v>
      </c>
      <c r="F15" s="194" t="n">
        <f aca="false">F16</f>
        <v>2911.1</v>
      </c>
      <c r="G15" s="194" t="n">
        <f aca="false">G16</f>
        <v>2911.1</v>
      </c>
      <c r="H15" s="194" t="n">
        <f aca="false">H16</f>
        <v>1200</v>
      </c>
      <c r="I15" s="194" t="n">
        <f aca="false">I16</f>
        <v>1098.98815</v>
      </c>
      <c r="J15" s="195" t="n">
        <f aca="false">I15/G15*100</f>
        <v>37.7516454261276</v>
      </c>
      <c r="K15" s="195" t="n">
        <f aca="false">SUM(I15/H15*100)</f>
        <v>91.5823458333333</v>
      </c>
    </row>
    <row r="16" customFormat="false" ht="39" hidden="false" customHeight="false" outlineLevel="0" collapsed="false">
      <c r="A16" s="196"/>
      <c r="B16" s="196"/>
      <c r="C16" s="196" t="s">
        <v>354</v>
      </c>
      <c r="D16" s="196"/>
      <c r="E16" s="197" t="s">
        <v>355</v>
      </c>
      <c r="F16" s="198" t="n">
        <f aca="false">F17</f>
        <v>2911.1</v>
      </c>
      <c r="G16" s="198" t="n">
        <f aca="false">G17</f>
        <v>2911.1</v>
      </c>
      <c r="H16" s="198" t="n">
        <f aca="false">H17</f>
        <v>1200</v>
      </c>
      <c r="I16" s="198" t="n">
        <f aca="false">I17</f>
        <v>1098.98815</v>
      </c>
      <c r="J16" s="199" t="n">
        <f aca="false">I16/G16*100</f>
        <v>37.7516454261276</v>
      </c>
      <c r="K16" s="199" t="n">
        <f aca="false">SUM(I16/H16*100)</f>
        <v>91.5823458333333</v>
      </c>
    </row>
    <row r="17" customFormat="false" ht="26.25" hidden="false" customHeight="false" outlineLevel="0" collapsed="false">
      <c r="A17" s="200"/>
      <c r="B17" s="200"/>
      <c r="C17" s="201" t="s">
        <v>356</v>
      </c>
      <c r="D17" s="201"/>
      <c r="E17" s="202" t="s">
        <v>357</v>
      </c>
      <c r="F17" s="203" t="n">
        <f aca="false">F18</f>
        <v>2911.1</v>
      </c>
      <c r="G17" s="203" t="n">
        <f aca="false">G18</f>
        <v>2911.1</v>
      </c>
      <c r="H17" s="203" t="n">
        <f aca="false">H18</f>
        <v>1200</v>
      </c>
      <c r="I17" s="203" t="n">
        <f aca="false">I18</f>
        <v>1098.98815</v>
      </c>
      <c r="J17" s="204" t="n">
        <f aca="false">I17/G17*100</f>
        <v>37.7516454261276</v>
      </c>
      <c r="K17" s="204" t="n">
        <f aca="false">SUM(I17/H17*100)</f>
        <v>91.5823458333333</v>
      </c>
    </row>
    <row r="18" customFormat="false" ht="39" hidden="false" customHeight="false" outlineLevel="0" collapsed="false">
      <c r="A18" s="200"/>
      <c r="B18" s="200"/>
      <c r="C18" s="201"/>
      <c r="D18" s="201" t="s">
        <v>358</v>
      </c>
      <c r="E18" s="202" t="s">
        <v>359</v>
      </c>
      <c r="F18" s="203" t="n">
        <f aca="false">2693+218.1</f>
        <v>2911.1</v>
      </c>
      <c r="G18" s="203" t="n">
        <f aca="false">2693+218.1</f>
        <v>2911.1</v>
      </c>
      <c r="H18" s="203" t="n">
        <v>1200</v>
      </c>
      <c r="I18" s="203" t="n">
        <v>1098.98815</v>
      </c>
      <c r="J18" s="204" t="n">
        <f aca="false">I18/G18*100</f>
        <v>37.7516454261276</v>
      </c>
      <c r="K18" s="204" t="n">
        <f aca="false">SUM(I18/H18*100)</f>
        <v>91.5823458333333</v>
      </c>
    </row>
    <row r="19" s="210" customFormat="true" ht="39" hidden="false" customHeight="false" outlineLevel="0" collapsed="false">
      <c r="A19" s="205"/>
      <c r="B19" s="178" t="s">
        <v>360</v>
      </c>
      <c r="C19" s="206"/>
      <c r="D19" s="206"/>
      <c r="E19" s="207" t="s">
        <v>361</v>
      </c>
      <c r="F19" s="208" t="n">
        <f aca="false">F20+F52</f>
        <v>50615</v>
      </c>
      <c r="G19" s="208" t="n">
        <f aca="false">G20+G52</f>
        <v>50682</v>
      </c>
      <c r="H19" s="208" t="n">
        <f aca="false">H20+H52</f>
        <v>22314.63066</v>
      </c>
      <c r="I19" s="208" t="n">
        <f aca="false">I20+I52</f>
        <v>21797.87649</v>
      </c>
      <c r="J19" s="209" t="n">
        <f aca="false">I19/G19*100</f>
        <v>43.0091087368296</v>
      </c>
      <c r="K19" s="209" t="n">
        <f aca="false">SUM(I19/H19*100)</f>
        <v>97.6842360607549</v>
      </c>
    </row>
    <row r="20" s="210" customFormat="true" ht="15" hidden="false" customHeight="false" outlineLevel="0" collapsed="false">
      <c r="A20" s="205"/>
      <c r="B20" s="178"/>
      <c r="C20" s="183" t="s">
        <v>348</v>
      </c>
      <c r="D20" s="184"/>
      <c r="E20" s="185" t="s">
        <v>349</v>
      </c>
      <c r="F20" s="208" t="n">
        <f aca="false">F21+F47</f>
        <v>50608.8</v>
      </c>
      <c r="G20" s="208" t="n">
        <f aca="false">G21+G47</f>
        <v>50663.7</v>
      </c>
      <c r="H20" s="208" t="n">
        <f aca="false">H21+H47</f>
        <v>22302.63066</v>
      </c>
      <c r="I20" s="208" t="n">
        <f aca="false">I21+I47</f>
        <v>21785.87649</v>
      </c>
      <c r="J20" s="209" t="n">
        <f aca="false">I20/G20*100</f>
        <v>43.000958260056</v>
      </c>
      <c r="K20" s="209" t="n">
        <f aca="false">SUM(I20/H20*100)</f>
        <v>97.6829900567434</v>
      </c>
    </row>
    <row r="21" customFormat="false" ht="25.5" hidden="false" customHeight="false" outlineLevel="0" collapsed="false">
      <c r="A21" s="186"/>
      <c r="B21" s="187"/>
      <c r="C21" s="188" t="s">
        <v>350</v>
      </c>
      <c r="D21" s="187"/>
      <c r="E21" s="189" t="s">
        <v>351</v>
      </c>
      <c r="F21" s="190" t="n">
        <f aca="false">F22+F29</f>
        <v>50516.6</v>
      </c>
      <c r="G21" s="190" t="n">
        <f aca="false">G22+G29</f>
        <v>50569.2</v>
      </c>
      <c r="H21" s="190" t="n">
        <f aca="false">H22+H29</f>
        <v>22302.63066</v>
      </c>
      <c r="I21" s="190" t="n">
        <f aca="false">I22+I29</f>
        <v>21785.87649</v>
      </c>
      <c r="J21" s="191" t="n">
        <f aca="false">I21/G21*100</f>
        <v>43.0813152867753</v>
      </c>
      <c r="K21" s="191" t="n">
        <f aca="false">SUM(I21/H21*100)</f>
        <v>97.6829900567434</v>
      </c>
    </row>
    <row r="22" customFormat="false" ht="26.25" hidden="false" customHeight="false" outlineLevel="0" collapsed="false">
      <c r="A22" s="192"/>
      <c r="B22" s="192"/>
      <c r="C22" s="192" t="s">
        <v>352</v>
      </c>
      <c r="D22" s="192"/>
      <c r="E22" s="193" t="s">
        <v>353</v>
      </c>
      <c r="F22" s="194" t="n">
        <f aca="false">F23</f>
        <v>47939.6</v>
      </c>
      <c r="G22" s="194" t="n">
        <f aca="false">G23</f>
        <v>47927.6</v>
      </c>
      <c r="H22" s="194" t="n">
        <f aca="false">H23</f>
        <v>21373.32993</v>
      </c>
      <c r="I22" s="194" t="n">
        <f aca="false">I23</f>
        <v>20856.57576</v>
      </c>
      <c r="J22" s="195" t="n">
        <f aca="false">I22/G22*100</f>
        <v>43.5168373964062</v>
      </c>
      <c r="K22" s="195" t="n">
        <f aca="false">SUM(I22/H22*100)</f>
        <v>97.5822477279281</v>
      </c>
    </row>
    <row r="23" customFormat="false" ht="39" hidden="false" customHeight="false" outlineLevel="0" collapsed="false">
      <c r="A23" s="196"/>
      <c r="B23" s="196"/>
      <c r="C23" s="196" t="s">
        <v>354</v>
      </c>
      <c r="D23" s="196"/>
      <c r="E23" s="197" t="s">
        <v>355</v>
      </c>
      <c r="F23" s="198" t="n">
        <f aca="false">F24</f>
        <v>47939.6</v>
      </c>
      <c r="G23" s="198" t="n">
        <f aca="false">G24</f>
        <v>47927.6</v>
      </c>
      <c r="H23" s="198" t="n">
        <f aca="false">H24</f>
        <v>21373.32993</v>
      </c>
      <c r="I23" s="198" t="n">
        <f aca="false">I24</f>
        <v>20856.57576</v>
      </c>
      <c r="J23" s="199" t="n">
        <f aca="false">I23/G23*100</f>
        <v>43.5168373964062</v>
      </c>
      <c r="K23" s="199" t="n">
        <f aca="false">SUM(I23/H23*100)</f>
        <v>97.5822477279281</v>
      </c>
    </row>
    <row r="24" customFormat="false" ht="25.5" hidden="false" customHeight="false" outlineLevel="0" collapsed="false">
      <c r="A24" s="200"/>
      <c r="B24" s="200"/>
      <c r="C24" s="201" t="s">
        <v>362</v>
      </c>
      <c r="D24" s="201"/>
      <c r="E24" s="211" t="s">
        <v>363</v>
      </c>
      <c r="F24" s="212" t="n">
        <f aca="false">F25+F26</f>
        <v>47939.6</v>
      </c>
      <c r="G24" s="212" t="n">
        <f aca="false">G25+G26+G27+G28</f>
        <v>47927.6</v>
      </c>
      <c r="H24" s="212" t="n">
        <f aca="false">H25+H26+H27</f>
        <v>21373.32993</v>
      </c>
      <c r="I24" s="212" t="n">
        <f aca="false">I25+I26+I27</f>
        <v>20856.57576</v>
      </c>
      <c r="J24" s="213" t="n">
        <f aca="false">I24/G24*100</f>
        <v>43.5168373964062</v>
      </c>
      <c r="K24" s="213" t="n">
        <f aca="false">SUM(I24/H24*100)</f>
        <v>97.5822477279281</v>
      </c>
    </row>
    <row r="25" customFormat="false" ht="39" hidden="false" customHeight="false" outlineLevel="0" collapsed="false">
      <c r="A25" s="200"/>
      <c r="B25" s="200"/>
      <c r="C25" s="201"/>
      <c r="D25" s="201" t="s">
        <v>358</v>
      </c>
      <c r="E25" s="202" t="s">
        <v>359</v>
      </c>
      <c r="F25" s="212" t="n">
        <f aca="false">44073.6-598.3+1983.7+157.2</f>
        <v>45616.2</v>
      </c>
      <c r="G25" s="212" t="n">
        <v>45534.04411</v>
      </c>
      <c r="H25" s="212" t="n">
        <v>20000</v>
      </c>
      <c r="I25" s="212" t="n">
        <v>19570.89455</v>
      </c>
      <c r="J25" s="213" t="n">
        <f aca="false">I25/G25*100</f>
        <v>42.9807958693964</v>
      </c>
      <c r="K25" s="213" t="n">
        <f aca="false">SUM(I25/H25*100)</f>
        <v>97.85447275</v>
      </c>
    </row>
    <row r="26" customFormat="false" ht="26.25" hidden="false" customHeight="false" outlineLevel="0" collapsed="false">
      <c r="A26" s="200"/>
      <c r="B26" s="200"/>
      <c r="C26" s="201"/>
      <c r="D26" s="201" t="s">
        <v>364</v>
      </c>
      <c r="E26" s="202" t="s">
        <v>365</v>
      </c>
      <c r="F26" s="212" t="n">
        <f aca="false">2348.3-33.2+8.3</f>
        <v>2323.4</v>
      </c>
      <c r="G26" s="212" t="n">
        <v>2220.22596</v>
      </c>
      <c r="H26" s="212" t="n">
        <v>1200</v>
      </c>
      <c r="I26" s="212" t="n">
        <v>1112.35128</v>
      </c>
      <c r="J26" s="213" t="n">
        <f aca="false">I26/G26*100</f>
        <v>50.1008140630875</v>
      </c>
      <c r="K26" s="213" t="n">
        <f aca="false">SUM(I26/H26*100)</f>
        <v>92.69594</v>
      </c>
    </row>
    <row r="27" customFormat="false" ht="15" hidden="false" customHeight="false" outlineLevel="0" collapsed="false">
      <c r="A27" s="200"/>
      <c r="B27" s="200"/>
      <c r="C27" s="201"/>
      <c r="D27" s="201" t="s">
        <v>366</v>
      </c>
      <c r="E27" s="202" t="s">
        <v>367</v>
      </c>
      <c r="F27" s="212" t="n">
        <v>0</v>
      </c>
      <c r="G27" s="212" t="n">
        <v>173.32993</v>
      </c>
      <c r="H27" s="212" t="n">
        <v>173.32993</v>
      </c>
      <c r="I27" s="212" t="n">
        <v>173.32993</v>
      </c>
      <c r="J27" s="213" t="n">
        <f aca="false">I27/G27*100</f>
        <v>100</v>
      </c>
      <c r="K27" s="213" t="n">
        <f aca="false">SUM(I27/H27*100)</f>
        <v>100</v>
      </c>
    </row>
    <row r="28" customFormat="false" ht="15" hidden="false" customHeight="false" outlineLevel="0" collapsed="false">
      <c r="A28" s="200"/>
      <c r="B28" s="200"/>
      <c r="C28" s="201"/>
      <c r="D28" s="201" t="s">
        <v>368</v>
      </c>
      <c r="E28" s="202" t="s">
        <v>369</v>
      </c>
      <c r="F28" s="212" t="n">
        <v>0</v>
      </c>
      <c r="G28" s="212" t="n">
        <v>0</v>
      </c>
      <c r="H28" s="212" t="n">
        <v>0</v>
      </c>
      <c r="I28" s="212" t="n">
        <v>0</v>
      </c>
      <c r="J28" s="213"/>
      <c r="K28" s="213"/>
    </row>
    <row r="29" customFormat="false" ht="39" hidden="false" customHeight="false" outlineLevel="0" collapsed="false">
      <c r="A29" s="192"/>
      <c r="B29" s="192"/>
      <c r="C29" s="192" t="s">
        <v>370</v>
      </c>
      <c r="D29" s="192"/>
      <c r="E29" s="214" t="s">
        <v>371</v>
      </c>
      <c r="F29" s="194" t="n">
        <f aca="false">F30</f>
        <v>2577</v>
      </c>
      <c r="G29" s="194" t="n">
        <f aca="false">G30</f>
        <v>2641.6</v>
      </c>
      <c r="H29" s="194" t="n">
        <f aca="false">H30</f>
        <v>929.30073</v>
      </c>
      <c r="I29" s="194" t="n">
        <f aca="false">I30</f>
        <v>929.30073</v>
      </c>
      <c r="J29" s="195" t="n">
        <f aca="false">I29/G29*100</f>
        <v>35.1794643397941</v>
      </c>
      <c r="K29" s="195" t="n">
        <f aca="false">SUM(I29/H29*100)</f>
        <v>100</v>
      </c>
    </row>
    <row r="30" customFormat="false" ht="26.25" hidden="false" customHeight="false" outlineLevel="0" collapsed="false">
      <c r="A30" s="196"/>
      <c r="B30" s="196"/>
      <c r="C30" s="196" t="s">
        <v>372</v>
      </c>
      <c r="D30" s="215"/>
      <c r="E30" s="197" t="s">
        <v>373</v>
      </c>
      <c r="F30" s="198" t="n">
        <f aca="false">F31+F34+F37+F39+F42+F45</f>
        <v>2577</v>
      </c>
      <c r="G30" s="198" t="n">
        <f aca="false">G31+G34+G37+G39+G42+G45</f>
        <v>2641.6</v>
      </c>
      <c r="H30" s="198" t="n">
        <f aca="false">H31+H34+H37+H39+H42+H45</f>
        <v>929.30073</v>
      </c>
      <c r="I30" s="198" t="n">
        <f aca="false">I31+I34+I37+I39+I42+I45</f>
        <v>929.30073</v>
      </c>
      <c r="J30" s="199" t="n">
        <f aca="false">I30/G30*100</f>
        <v>35.1794643397941</v>
      </c>
      <c r="K30" s="199" t="n">
        <f aca="false">SUM(I30/H30*100)</f>
        <v>100</v>
      </c>
    </row>
    <row r="31" customFormat="false" ht="26.25" hidden="false" customHeight="false" outlineLevel="0" collapsed="false">
      <c r="A31" s="200"/>
      <c r="B31" s="200"/>
      <c r="C31" s="201" t="s">
        <v>374</v>
      </c>
      <c r="D31" s="201"/>
      <c r="E31" s="216" t="s">
        <v>375</v>
      </c>
      <c r="F31" s="217" t="n">
        <f aca="false">SUM(F32:F33)</f>
        <v>1372.2</v>
      </c>
      <c r="G31" s="217" t="n">
        <f aca="false">SUM(G32:G33)</f>
        <v>1406.7</v>
      </c>
      <c r="H31" s="217" t="n">
        <f aca="false">SUM(H32:H33)</f>
        <v>576.18163</v>
      </c>
      <c r="I31" s="217" t="n">
        <f aca="false">SUM(I32:I33)</f>
        <v>576.18163</v>
      </c>
      <c r="J31" s="218" t="n">
        <f aca="false">I31/G31*100</f>
        <v>40.959808772304</v>
      </c>
      <c r="K31" s="218" t="n">
        <f aca="false">SUM(I31/H31*100)</f>
        <v>100</v>
      </c>
    </row>
    <row r="32" customFormat="false" ht="39" hidden="false" customHeight="false" outlineLevel="0" collapsed="false">
      <c r="A32" s="200"/>
      <c r="B32" s="200"/>
      <c r="C32" s="201"/>
      <c r="D32" s="201" t="s">
        <v>358</v>
      </c>
      <c r="E32" s="202" t="s">
        <v>359</v>
      </c>
      <c r="F32" s="217" t="n">
        <v>1196.7</v>
      </c>
      <c r="G32" s="217" t="n">
        <v>1231.2</v>
      </c>
      <c r="H32" s="217" t="n">
        <v>533.24048</v>
      </c>
      <c r="I32" s="217" t="n">
        <v>533.24048</v>
      </c>
      <c r="J32" s="218" t="n">
        <f aca="false">I32/G32*100</f>
        <v>43.3106302794022</v>
      </c>
      <c r="K32" s="218" t="n">
        <f aca="false">SUM(I32/H32*100)</f>
        <v>100</v>
      </c>
    </row>
    <row r="33" customFormat="false" ht="26.25" hidden="false" customHeight="false" outlineLevel="0" collapsed="false">
      <c r="A33" s="200"/>
      <c r="B33" s="200"/>
      <c r="C33" s="201"/>
      <c r="D33" s="201" t="s">
        <v>364</v>
      </c>
      <c r="E33" s="202" t="s">
        <v>365</v>
      </c>
      <c r="F33" s="217" t="n">
        <v>175.5</v>
      </c>
      <c r="G33" s="217" t="n">
        <v>175.5</v>
      </c>
      <c r="H33" s="217" t="n">
        <v>42.94115</v>
      </c>
      <c r="I33" s="217" t="n">
        <v>42.94115</v>
      </c>
      <c r="J33" s="218" t="n">
        <f aca="false">I33/G33*100</f>
        <v>24.4678917378917</v>
      </c>
      <c r="K33" s="218" t="n">
        <f aca="false">SUM(I33/H33*100)</f>
        <v>100</v>
      </c>
    </row>
    <row r="34" customFormat="false" ht="26.25" hidden="false" customHeight="false" outlineLevel="0" collapsed="false">
      <c r="A34" s="200"/>
      <c r="B34" s="200"/>
      <c r="C34" s="201" t="s">
        <v>376</v>
      </c>
      <c r="D34" s="201"/>
      <c r="E34" s="216" t="s">
        <v>377</v>
      </c>
      <c r="F34" s="217" t="n">
        <f aca="false">SUM(F35:F36)</f>
        <v>649.5</v>
      </c>
      <c r="G34" s="217" t="n">
        <f aca="false">SUM(G35:G36)</f>
        <v>665.4</v>
      </c>
      <c r="H34" s="217" t="n">
        <f aca="false">SUM(H35:H36)</f>
        <v>235.7654</v>
      </c>
      <c r="I34" s="217" t="n">
        <f aca="false">SUM(I35:I36)</f>
        <v>235.7654</v>
      </c>
      <c r="J34" s="218" t="n">
        <f aca="false">I34/G34*100</f>
        <v>35.4321310489931</v>
      </c>
      <c r="K34" s="218" t="n">
        <f aca="false">SUM(I34/H34*100)</f>
        <v>100</v>
      </c>
    </row>
    <row r="35" customFormat="false" ht="39" hidden="false" customHeight="false" outlineLevel="0" collapsed="false">
      <c r="A35" s="200"/>
      <c r="B35" s="200"/>
      <c r="C35" s="201"/>
      <c r="D35" s="201" t="s">
        <v>358</v>
      </c>
      <c r="E35" s="202" t="s">
        <v>359</v>
      </c>
      <c r="F35" s="217" t="n">
        <v>598.4</v>
      </c>
      <c r="G35" s="217" t="n">
        <v>614.3</v>
      </c>
      <c r="H35" s="217" t="n">
        <v>234.6754</v>
      </c>
      <c r="I35" s="217" t="n">
        <v>234.6754</v>
      </c>
      <c r="J35" s="218" t="n">
        <f aca="false">I35/G35*100</f>
        <v>38.2020836724727</v>
      </c>
      <c r="K35" s="218" t="n">
        <f aca="false">SUM(I35/H35*100)</f>
        <v>100</v>
      </c>
    </row>
    <row r="36" customFormat="false" ht="26.25" hidden="false" customHeight="false" outlineLevel="0" collapsed="false">
      <c r="A36" s="200"/>
      <c r="B36" s="200"/>
      <c r="C36" s="201"/>
      <c r="D36" s="201" t="s">
        <v>364</v>
      </c>
      <c r="E36" s="202" t="s">
        <v>365</v>
      </c>
      <c r="F36" s="217" t="n">
        <v>51.1</v>
      </c>
      <c r="G36" s="217" t="n">
        <v>51.1</v>
      </c>
      <c r="H36" s="217" t="n">
        <v>1.09</v>
      </c>
      <c r="I36" s="217" t="n">
        <v>1.09</v>
      </c>
      <c r="J36" s="218" t="n">
        <f aca="false">I36/G36*100</f>
        <v>2.13307240704501</v>
      </c>
      <c r="K36" s="218" t="n">
        <f aca="false">SUM(I36/H36*100)</f>
        <v>100</v>
      </c>
    </row>
    <row r="37" customFormat="false" ht="15" hidden="false" customHeight="false" outlineLevel="0" collapsed="false">
      <c r="A37" s="200"/>
      <c r="B37" s="200"/>
      <c r="C37" s="201" t="s">
        <v>378</v>
      </c>
      <c r="D37" s="201"/>
      <c r="E37" s="216" t="s">
        <v>379</v>
      </c>
      <c r="F37" s="217" t="n">
        <f aca="false">F38</f>
        <v>12.2</v>
      </c>
      <c r="G37" s="217" t="n">
        <f aca="false">G38</f>
        <v>12.2</v>
      </c>
      <c r="H37" s="217" t="n">
        <f aca="false">H38</f>
        <v>0</v>
      </c>
      <c r="I37" s="217" t="n">
        <f aca="false">I38</f>
        <v>0</v>
      </c>
      <c r="J37" s="218" t="n">
        <f aca="false">I37/G37*100</f>
        <v>0</v>
      </c>
      <c r="K37" s="218"/>
    </row>
    <row r="38" customFormat="false" ht="26.25" hidden="false" customHeight="false" outlineLevel="0" collapsed="false">
      <c r="A38" s="200"/>
      <c r="B38" s="200"/>
      <c r="C38" s="201"/>
      <c r="D38" s="201" t="s">
        <v>364</v>
      </c>
      <c r="E38" s="202" t="s">
        <v>365</v>
      </c>
      <c r="F38" s="217" t="n">
        <v>12.2</v>
      </c>
      <c r="G38" s="217" t="n">
        <v>12.2</v>
      </c>
      <c r="H38" s="217" t="n">
        <v>0</v>
      </c>
      <c r="I38" s="217" t="n">
        <v>0</v>
      </c>
      <c r="J38" s="218" t="n">
        <f aca="false">I38/G38*100</f>
        <v>0</v>
      </c>
      <c r="K38" s="218"/>
    </row>
    <row r="39" customFormat="false" ht="26.25" hidden="false" customHeight="false" outlineLevel="0" collapsed="false">
      <c r="A39" s="200"/>
      <c r="B39" s="200"/>
      <c r="C39" s="201" t="s">
        <v>380</v>
      </c>
      <c r="D39" s="201"/>
      <c r="E39" s="202" t="s">
        <v>381</v>
      </c>
      <c r="F39" s="217" t="n">
        <f aca="false">SUM(F40:F41)</f>
        <v>73.6</v>
      </c>
      <c r="G39" s="217" t="n">
        <f aca="false">SUM(G40:G41)</f>
        <v>75.5</v>
      </c>
      <c r="H39" s="217" t="n">
        <f aca="false">SUM(H40:H41)</f>
        <v>1</v>
      </c>
      <c r="I39" s="217" t="n">
        <f aca="false">SUM(I40:I41)</f>
        <v>1</v>
      </c>
      <c r="J39" s="218" t="n">
        <f aca="false">I39/G39*100</f>
        <v>1.32450331125828</v>
      </c>
      <c r="K39" s="218" t="n">
        <f aca="false">SUM(I39/H39*100)</f>
        <v>100</v>
      </c>
    </row>
    <row r="40" customFormat="false" ht="39" hidden="false" customHeight="false" outlineLevel="0" collapsed="false">
      <c r="A40" s="200"/>
      <c r="B40" s="200"/>
      <c r="C40" s="201"/>
      <c r="D40" s="201" t="s">
        <v>358</v>
      </c>
      <c r="E40" s="202" t="s">
        <v>359</v>
      </c>
      <c r="F40" s="217" t="n">
        <v>59.8</v>
      </c>
      <c r="G40" s="217" t="n">
        <v>61.7</v>
      </c>
      <c r="H40" s="217" t="n">
        <v>0</v>
      </c>
      <c r="I40" s="217" t="n">
        <v>0</v>
      </c>
      <c r="J40" s="218" t="n">
        <f aca="false">I40/G40*100</f>
        <v>0</v>
      </c>
      <c r="K40" s="218"/>
    </row>
    <row r="41" customFormat="false" ht="26.25" hidden="false" customHeight="false" outlineLevel="0" collapsed="false">
      <c r="A41" s="200"/>
      <c r="B41" s="200"/>
      <c r="C41" s="201"/>
      <c r="D41" s="201" t="s">
        <v>364</v>
      </c>
      <c r="E41" s="202" t="s">
        <v>365</v>
      </c>
      <c r="F41" s="217" t="n">
        <v>13.8</v>
      </c>
      <c r="G41" s="217" t="n">
        <v>13.8</v>
      </c>
      <c r="H41" s="217" t="n">
        <v>1</v>
      </c>
      <c r="I41" s="217" t="n">
        <v>1</v>
      </c>
      <c r="J41" s="218" t="n">
        <f aca="false">I41/G41*100</f>
        <v>7.2463768115942</v>
      </c>
      <c r="K41" s="218" t="n">
        <f aca="false">SUM(I41/H41*100)</f>
        <v>100</v>
      </c>
    </row>
    <row r="42" customFormat="false" ht="26.25" hidden="false" customHeight="false" outlineLevel="0" collapsed="false">
      <c r="A42" s="200"/>
      <c r="B42" s="200"/>
      <c r="C42" s="201" t="s">
        <v>382</v>
      </c>
      <c r="D42" s="201"/>
      <c r="E42" s="202" t="s">
        <v>383</v>
      </c>
      <c r="F42" s="217" t="n">
        <f aca="false">SUM(F43:F44)</f>
        <v>453.3</v>
      </c>
      <c r="G42" s="217" t="n">
        <f aca="false">SUM(G43:G44)</f>
        <v>465.2</v>
      </c>
      <c r="H42" s="217" t="n">
        <f aca="false">SUM(H43:H44)</f>
        <v>116.3537</v>
      </c>
      <c r="I42" s="217" t="n">
        <f aca="false">SUM(I43:I44)</f>
        <v>116.3537</v>
      </c>
      <c r="J42" s="218" t="n">
        <f aca="false">I42/G42*100</f>
        <v>25.011543422184</v>
      </c>
      <c r="K42" s="218" t="n">
        <f aca="false">SUM(I42/H42*100)</f>
        <v>100</v>
      </c>
    </row>
    <row r="43" customFormat="false" ht="39" hidden="false" customHeight="false" outlineLevel="0" collapsed="false">
      <c r="A43" s="200"/>
      <c r="B43" s="200"/>
      <c r="C43" s="201"/>
      <c r="D43" s="201" t="s">
        <v>358</v>
      </c>
      <c r="E43" s="202" t="s">
        <v>359</v>
      </c>
      <c r="F43" s="217" t="n">
        <v>404.8</v>
      </c>
      <c r="G43" s="217" t="n">
        <v>416.7</v>
      </c>
      <c r="H43" s="217" t="n">
        <v>116.3537</v>
      </c>
      <c r="I43" s="217" t="n">
        <v>116.3537</v>
      </c>
      <c r="J43" s="218" t="n">
        <f aca="false">I43/G43*100</f>
        <v>27.922654187665</v>
      </c>
      <c r="K43" s="218" t="n">
        <f aca="false">SUM(I43/H43*100)</f>
        <v>100</v>
      </c>
    </row>
    <row r="44" customFormat="false" ht="26.25" hidden="false" customHeight="false" outlineLevel="0" collapsed="false">
      <c r="A44" s="200"/>
      <c r="B44" s="200"/>
      <c r="C44" s="201"/>
      <c r="D44" s="201" t="s">
        <v>364</v>
      </c>
      <c r="E44" s="202" t="s">
        <v>365</v>
      </c>
      <c r="F44" s="217" t="n">
        <v>48.5</v>
      </c>
      <c r="G44" s="217" t="n">
        <v>48.5</v>
      </c>
      <c r="H44" s="217" t="n">
        <v>0</v>
      </c>
      <c r="I44" s="217" t="n">
        <v>0</v>
      </c>
      <c r="J44" s="218" t="n">
        <f aca="false">I44/G44*100</f>
        <v>0</v>
      </c>
      <c r="K44" s="218"/>
    </row>
    <row r="45" customFormat="false" ht="39" hidden="false" customHeight="false" outlineLevel="0" collapsed="false">
      <c r="A45" s="200"/>
      <c r="B45" s="200"/>
      <c r="C45" s="201" t="s">
        <v>384</v>
      </c>
      <c r="D45" s="201"/>
      <c r="E45" s="216" t="s">
        <v>385</v>
      </c>
      <c r="F45" s="217" t="n">
        <f aca="false">F46</f>
        <v>16.2</v>
      </c>
      <c r="G45" s="217" t="n">
        <f aca="false">G46</f>
        <v>16.6</v>
      </c>
      <c r="H45" s="217" t="n">
        <f aca="false">H46</f>
        <v>0</v>
      </c>
      <c r="I45" s="217" t="n">
        <f aca="false">I46</f>
        <v>0</v>
      </c>
      <c r="J45" s="218" t="n">
        <f aca="false">I45/G45*100</f>
        <v>0</v>
      </c>
      <c r="K45" s="218"/>
    </row>
    <row r="46" customFormat="false" ht="26.25" hidden="false" customHeight="false" outlineLevel="0" collapsed="false">
      <c r="A46" s="200"/>
      <c r="B46" s="200"/>
      <c r="C46" s="201"/>
      <c r="D46" s="201" t="s">
        <v>364</v>
      </c>
      <c r="E46" s="202" t="s">
        <v>365</v>
      </c>
      <c r="F46" s="217" t="n">
        <v>16.2</v>
      </c>
      <c r="G46" s="217" t="n">
        <v>16.6</v>
      </c>
      <c r="H46" s="217" t="n">
        <v>0</v>
      </c>
      <c r="I46" s="217" t="n">
        <v>0</v>
      </c>
      <c r="J46" s="218" t="n">
        <f aca="false">I46/G46*100</f>
        <v>0</v>
      </c>
      <c r="K46" s="218"/>
    </row>
    <row r="47" customFormat="false" ht="25.5" hidden="false" customHeight="false" outlineLevel="0" collapsed="false">
      <c r="A47" s="186"/>
      <c r="B47" s="187"/>
      <c r="C47" s="188" t="s">
        <v>386</v>
      </c>
      <c r="D47" s="187"/>
      <c r="E47" s="189" t="s">
        <v>387</v>
      </c>
      <c r="F47" s="190" t="n">
        <f aca="false">F48</f>
        <v>92.2</v>
      </c>
      <c r="G47" s="190" t="n">
        <f aca="false">G48</f>
        <v>94.5</v>
      </c>
      <c r="H47" s="190" t="n">
        <f aca="false">H48</f>
        <v>0</v>
      </c>
      <c r="I47" s="190" t="n">
        <f aca="false">I48</f>
        <v>0</v>
      </c>
      <c r="J47" s="191" t="n">
        <f aca="false">I47/G47*100</f>
        <v>0</v>
      </c>
      <c r="K47" s="191"/>
    </row>
    <row r="48" customFormat="false" ht="39" hidden="false" customHeight="false" outlineLevel="0" collapsed="false">
      <c r="A48" s="196"/>
      <c r="B48" s="196"/>
      <c r="C48" s="196" t="s">
        <v>388</v>
      </c>
      <c r="D48" s="196"/>
      <c r="E48" s="197" t="s">
        <v>389</v>
      </c>
      <c r="F48" s="198" t="n">
        <f aca="false">F49</f>
        <v>92.2</v>
      </c>
      <c r="G48" s="198" t="n">
        <f aca="false">G49</f>
        <v>94.5</v>
      </c>
      <c r="H48" s="198" t="n">
        <f aca="false">H49</f>
        <v>0</v>
      </c>
      <c r="I48" s="198" t="n">
        <f aca="false">I49</f>
        <v>0</v>
      </c>
      <c r="J48" s="199" t="n">
        <f aca="false">I48/G48*100</f>
        <v>0</v>
      </c>
      <c r="K48" s="199"/>
    </row>
    <row r="49" customFormat="false" ht="38.25" hidden="false" customHeight="false" outlineLevel="0" collapsed="false">
      <c r="A49" s="200"/>
      <c r="B49" s="200"/>
      <c r="C49" s="201" t="s">
        <v>390</v>
      </c>
      <c r="D49" s="201"/>
      <c r="E49" s="211" t="s">
        <v>391</v>
      </c>
      <c r="F49" s="203" t="n">
        <f aca="false">F50+F51</f>
        <v>92.2</v>
      </c>
      <c r="G49" s="203" t="n">
        <f aca="false">G50+G51</f>
        <v>94.5</v>
      </c>
      <c r="H49" s="203" t="n">
        <f aca="false">H50+H51</f>
        <v>0</v>
      </c>
      <c r="I49" s="203" t="n">
        <f aca="false">I50+I51</f>
        <v>0</v>
      </c>
      <c r="J49" s="204" t="n">
        <f aca="false">I49/G49*100</f>
        <v>0</v>
      </c>
      <c r="K49" s="204"/>
    </row>
    <row r="50" customFormat="false" ht="39" hidden="false" customHeight="false" outlineLevel="0" collapsed="false">
      <c r="A50" s="200"/>
      <c r="B50" s="200"/>
      <c r="C50" s="201"/>
      <c r="D50" s="201" t="s">
        <v>358</v>
      </c>
      <c r="E50" s="202" t="s">
        <v>359</v>
      </c>
      <c r="F50" s="203" t="n">
        <v>59.8</v>
      </c>
      <c r="G50" s="203" t="n">
        <v>62.1</v>
      </c>
      <c r="H50" s="203" t="n">
        <v>0</v>
      </c>
      <c r="I50" s="203" t="n">
        <v>0</v>
      </c>
      <c r="J50" s="204" t="n">
        <f aca="false">I50/G50*100</f>
        <v>0</v>
      </c>
      <c r="K50" s="204"/>
    </row>
    <row r="51" customFormat="false" ht="26.25" hidden="false" customHeight="false" outlineLevel="0" collapsed="false">
      <c r="A51" s="200"/>
      <c r="B51" s="200"/>
      <c r="C51" s="201"/>
      <c r="D51" s="201" t="s">
        <v>364</v>
      </c>
      <c r="E51" s="202" t="s">
        <v>365</v>
      </c>
      <c r="F51" s="203" t="n">
        <v>32.4</v>
      </c>
      <c r="G51" s="203" t="n">
        <v>32.4</v>
      </c>
      <c r="H51" s="203" t="n">
        <v>0</v>
      </c>
      <c r="I51" s="203" t="n">
        <v>0</v>
      </c>
      <c r="J51" s="204" t="n">
        <f aca="false">I51/G51*100</f>
        <v>0</v>
      </c>
      <c r="K51" s="204"/>
    </row>
    <row r="52" s="210" customFormat="true" ht="15" hidden="false" customHeight="false" outlineLevel="0" collapsed="false">
      <c r="A52" s="219"/>
      <c r="B52" s="219"/>
      <c r="C52" s="220" t="s">
        <v>392</v>
      </c>
      <c r="D52" s="221"/>
      <c r="E52" s="222" t="s">
        <v>393</v>
      </c>
      <c r="F52" s="223" t="n">
        <f aca="false">F53</f>
        <v>6.2</v>
      </c>
      <c r="G52" s="223" t="n">
        <f aca="false">G53</f>
        <v>18.3</v>
      </c>
      <c r="H52" s="223" t="n">
        <f aca="false">H53</f>
        <v>12</v>
      </c>
      <c r="I52" s="223" t="n">
        <f aca="false">I53</f>
        <v>12</v>
      </c>
      <c r="J52" s="224" t="n">
        <f aca="false">I52/G52*100</f>
        <v>65.5737704918033</v>
      </c>
      <c r="K52" s="224" t="n">
        <f aca="false">SUM(I52/H52*100)</f>
        <v>100</v>
      </c>
    </row>
    <row r="53" s="210" customFormat="true" ht="25.5" hidden="false" customHeight="false" outlineLevel="0" collapsed="false">
      <c r="A53" s="225"/>
      <c r="B53" s="225"/>
      <c r="C53" s="226" t="s">
        <v>394</v>
      </c>
      <c r="D53" s="227"/>
      <c r="E53" s="228" t="s">
        <v>395</v>
      </c>
      <c r="F53" s="229" t="n">
        <f aca="false">F54</f>
        <v>6.2</v>
      </c>
      <c r="G53" s="229" t="n">
        <f aca="false">G54+G56</f>
        <v>18.3</v>
      </c>
      <c r="H53" s="229" t="n">
        <f aca="false">H54+H56</f>
        <v>12</v>
      </c>
      <c r="I53" s="229" t="n">
        <f aca="false">I54+I56</f>
        <v>12</v>
      </c>
      <c r="J53" s="230" t="n">
        <f aca="false">I53/G53*100</f>
        <v>65.5737704918033</v>
      </c>
      <c r="K53" s="230" t="n">
        <f aca="false">SUM(I53/H53*100)</f>
        <v>100</v>
      </c>
    </row>
    <row r="54" customFormat="false" ht="25.5" hidden="false" customHeight="false" outlineLevel="0" collapsed="false">
      <c r="A54" s="200"/>
      <c r="B54" s="200"/>
      <c r="C54" s="231" t="s">
        <v>396</v>
      </c>
      <c r="D54" s="232"/>
      <c r="E54" s="211" t="s">
        <v>397</v>
      </c>
      <c r="F54" s="217" t="n">
        <f aca="false">F55</f>
        <v>6.2</v>
      </c>
      <c r="G54" s="217" t="n">
        <f aca="false">G55</f>
        <v>6.3</v>
      </c>
      <c r="H54" s="217" t="n">
        <f aca="false">H55</f>
        <v>0</v>
      </c>
      <c r="I54" s="217" t="n">
        <f aca="false">I55</f>
        <v>0</v>
      </c>
      <c r="J54" s="218" t="n">
        <f aca="false">I54/G54*100</f>
        <v>0</v>
      </c>
      <c r="K54" s="218"/>
    </row>
    <row r="55" customFormat="false" ht="25.5" hidden="false" customHeight="false" outlineLevel="0" collapsed="false">
      <c r="A55" s="200"/>
      <c r="B55" s="200"/>
      <c r="C55" s="231"/>
      <c r="D55" s="232" t="s">
        <v>364</v>
      </c>
      <c r="E55" s="211" t="s">
        <v>365</v>
      </c>
      <c r="F55" s="217" t="n">
        <v>6.2</v>
      </c>
      <c r="G55" s="217" t="n">
        <v>6.3</v>
      </c>
      <c r="H55" s="217" t="n">
        <v>0</v>
      </c>
      <c r="I55" s="217" t="n">
        <v>0</v>
      </c>
      <c r="J55" s="218" t="n">
        <f aca="false">I55/G55*100</f>
        <v>0</v>
      </c>
      <c r="K55" s="218"/>
    </row>
    <row r="56" customFormat="false" ht="25.5" hidden="false" customHeight="false" outlineLevel="0" collapsed="false">
      <c r="A56" s="200"/>
      <c r="B56" s="200"/>
      <c r="C56" s="231" t="s">
        <v>398</v>
      </c>
      <c r="D56" s="232"/>
      <c r="E56" s="211" t="s">
        <v>399</v>
      </c>
      <c r="F56" s="217"/>
      <c r="G56" s="217" t="n">
        <f aca="false">G57</f>
        <v>12</v>
      </c>
      <c r="H56" s="217" t="n">
        <f aca="false">H57</f>
        <v>12</v>
      </c>
      <c r="I56" s="217" t="n">
        <f aca="false">I57</f>
        <v>12</v>
      </c>
      <c r="J56" s="218" t="n">
        <f aca="false">I56/G56*100</f>
        <v>100</v>
      </c>
      <c r="K56" s="218" t="n">
        <f aca="false">SUM(I56/H56*100)</f>
        <v>100</v>
      </c>
    </row>
    <row r="57" customFormat="false" ht="15" hidden="false" customHeight="false" outlineLevel="0" collapsed="false">
      <c r="A57" s="200"/>
      <c r="B57" s="200"/>
      <c r="C57" s="231"/>
      <c r="D57" s="201" t="s">
        <v>368</v>
      </c>
      <c r="E57" s="202" t="s">
        <v>369</v>
      </c>
      <c r="F57" s="217"/>
      <c r="G57" s="217" t="n">
        <v>12</v>
      </c>
      <c r="H57" s="217" t="n">
        <v>12</v>
      </c>
      <c r="I57" s="217" t="n">
        <v>12</v>
      </c>
      <c r="J57" s="218" t="n">
        <f aca="false">I57/G57*100</f>
        <v>100</v>
      </c>
      <c r="K57" s="218" t="n">
        <f aca="false">SUM(I57/H57*100)</f>
        <v>100</v>
      </c>
    </row>
    <row r="58" customFormat="false" ht="15" hidden="false" customHeight="false" outlineLevel="0" collapsed="false">
      <c r="A58" s="177"/>
      <c r="B58" s="178" t="s">
        <v>400</v>
      </c>
      <c r="C58" s="179"/>
      <c r="D58" s="178"/>
      <c r="E58" s="233" t="s">
        <v>401</v>
      </c>
      <c r="F58" s="234" t="n">
        <f aca="false">F59</f>
        <v>2.3</v>
      </c>
      <c r="G58" s="234" t="n">
        <f aca="false">G59</f>
        <v>2.3</v>
      </c>
      <c r="H58" s="234" t="n">
        <f aca="false">H59</f>
        <v>0</v>
      </c>
      <c r="I58" s="234" t="n">
        <f aca="false">I59</f>
        <v>0</v>
      </c>
      <c r="J58" s="235" t="n">
        <f aca="false">I58/G58*100</f>
        <v>0</v>
      </c>
      <c r="K58" s="235"/>
    </row>
    <row r="59" s="236" customFormat="true" ht="25.5" hidden="false" customHeight="false" outlineLevel="0" collapsed="false">
      <c r="A59" s="177"/>
      <c r="B59" s="178"/>
      <c r="C59" s="177" t="s">
        <v>348</v>
      </c>
      <c r="D59" s="183"/>
      <c r="E59" s="207" t="s">
        <v>349</v>
      </c>
      <c r="F59" s="234" t="n">
        <f aca="false">F60</f>
        <v>2.3</v>
      </c>
      <c r="G59" s="234" t="n">
        <f aca="false">G60</f>
        <v>2.3</v>
      </c>
      <c r="H59" s="234" t="n">
        <f aca="false">H60</f>
        <v>0</v>
      </c>
      <c r="I59" s="234" t="n">
        <f aca="false">I60</f>
        <v>0</v>
      </c>
      <c r="J59" s="235" t="n">
        <f aca="false">I59/G59*100</f>
        <v>0</v>
      </c>
      <c r="K59" s="235"/>
    </row>
    <row r="60" customFormat="false" ht="25.5" hidden="false" customHeight="false" outlineLevel="0" collapsed="false">
      <c r="A60" s="186"/>
      <c r="B60" s="187"/>
      <c r="C60" s="188" t="s">
        <v>350</v>
      </c>
      <c r="D60" s="187"/>
      <c r="E60" s="189" t="s">
        <v>351</v>
      </c>
      <c r="F60" s="190" t="n">
        <f aca="false">F61</f>
        <v>2.3</v>
      </c>
      <c r="G60" s="190" t="n">
        <f aca="false">G61</f>
        <v>2.3</v>
      </c>
      <c r="H60" s="190" t="n">
        <f aca="false">H61</f>
        <v>0</v>
      </c>
      <c r="I60" s="190" t="n">
        <f aca="false">I61</f>
        <v>0</v>
      </c>
      <c r="J60" s="191" t="n">
        <f aca="false">I60/G60*100</f>
        <v>0</v>
      </c>
      <c r="K60" s="191"/>
    </row>
    <row r="61" customFormat="false" ht="38.25" hidden="false" customHeight="false" outlineLevel="0" collapsed="false">
      <c r="A61" s="237"/>
      <c r="B61" s="238"/>
      <c r="C61" s="239" t="s">
        <v>370</v>
      </c>
      <c r="D61" s="238"/>
      <c r="E61" s="240" t="s">
        <v>402</v>
      </c>
      <c r="F61" s="241" t="n">
        <f aca="false">F62</f>
        <v>2.3</v>
      </c>
      <c r="G61" s="241" t="n">
        <f aca="false">G62</f>
        <v>2.3</v>
      </c>
      <c r="H61" s="241" t="n">
        <f aca="false">H62</f>
        <v>0</v>
      </c>
      <c r="I61" s="241" t="n">
        <f aca="false">I62</f>
        <v>0</v>
      </c>
      <c r="J61" s="242" t="n">
        <f aca="false">I61/G61*100</f>
        <v>0</v>
      </c>
      <c r="K61" s="242"/>
    </row>
    <row r="62" customFormat="false" ht="25.5" hidden="false" customHeight="false" outlineLevel="0" collapsed="false">
      <c r="A62" s="243"/>
      <c r="B62" s="244"/>
      <c r="C62" s="245" t="s">
        <v>372</v>
      </c>
      <c r="D62" s="244"/>
      <c r="E62" s="246" t="s">
        <v>403</v>
      </c>
      <c r="F62" s="247" t="n">
        <f aca="false">F63</f>
        <v>2.3</v>
      </c>
      <c r="G62" s="247" t="n">
        <f aca="false">G63</f>
        <v>2.3</v>
      </c>
      <c r="H62" s="247" t="n">
        <f aca="false">H63</f>
        <v>0</v>
      </c>
      <c r="I62" s="247" t="n">
        <f aca="false">I63</f>
        <v>0</v>
      </c>
      <c r="J62" s="248" t="n">
        <f aca="false">I62/G62*100</f>
        <v>0</v>
      </c>
      <c r="K62" s="248"/>
    </row>
    <row r="63" customFormat="false" ht="39" hidden="false" customHeight="false" outlineLevel="0" collapsed="false">
      <c r="A63" s="200"/>
      <c r="B63" s="200"/>
      <c r="C63" s="201" t="s">
        <v>404</v>
      </c>
      <c r="D63" s="201"/>
      <c r="E63" s="202" t="s">
        <v>405</v>
      </c>
      <c r="F63" s="217" t="n">
        <f aca="false">F64</f>
        <v>2.3</v>
      </c>
      <c r="G63" s="217" t="n">
        <f aca="false">G64</f>
        <v>2.3</v>
      </c>
      <c r="H63" s="217" t="n">
        <f aca="false">H64</f>
        <v>0</v>
      </c>
      <c r="I63" s="217" t="n">
        <f aca="false">I64</f>
        <v>0</v>
      </c>
      <c r="J63" s="218" t="n">
        <f aca="false">I63/G63*100</f>
        <v>0</v>
      </c>
      <c r="K63" s="218"/>
    </row>
    <row r="64" customFormat="false" ht="26.25" hidden="false" customHeight="false" outlineLevel="0" collapsed="false">
      <c r="A64" s="200"/>
      <c r="B64" s="200"/>
      <c r="C64" s="201"/>
      <c r="D64" s="201" t="s">
        <v>364</v>
      </c>
      <c r="E64" s="202" t="s">
        <v>365</v>
      </c>
      <c r="F64" s="249" t="n">
        <v>2.3</v>
      </c>
      <c r="G64" s="249" t="n">
        <v>2.3</v>
      </c>
      <c r="H64" s="249" t="n">
        <v>0</v>
      </c>
      <c r="I64" s="249" t="n">
        <v>0</v>
      </c>
      <c r="J64" s="250" t="n">
        <f aca="false">I64/G64*100</f>
        <v>0</v>
      </c>
      <c r="K64" s="250"/>
    </row>
    <row r="65" customFormat="false" ht="15" hidden="false" customHeight="false" outlineLevel="0" collapsed="false">
      <c r="A65" s="177"/>
      <c r="B65" s="178" t="s">
        <v>406</v>
      </c>
      <c r="C65" s="179"/>
      <c r="D65" s="177"/>
      <c r="E65" s="180" t="s">
        <v>407</v>
      </c>
      <c r="F65" s="234" t="n">
        <f aca="false">F66+F91</f>
        <v>46269.57173</v>
      </c>
      <c r="G65" s="234" t="n">
        <f aca="false">G66+G91</f>
        <v>45923.15255</v>
      </c>
      <c r="H65" s="234" t="n">
        <f aca="false">H66+H91</f>
        <v>26107.43789</v>
      </c>
      <c r="I65" s="234" t="n">
        <f aca="false">I66+I91</f>
        <v>25955.39413</v>
      </c>
      <c r="J65" s="235" t="n">
        <f aca="false">I65/G65*100</f>
        <v>56.5191906233798</v>
      </c>
      <c r="K65" s="235" t="n">
        <f aca="false">SUM(I65/H65*100)</f>
        <v>99.4176228221221</v>
      </c>
    </row>
    <row r="66" customFormat="false" ht="25.5" hidden="false" customHeight="false" outlineLevel="0" collapsed="false">
      <c r="A66" s="177"/>
      <c r="B66" s="178"/>
      <c r="C66" s="179" t="s">
        <v>348</v>
      </c>
      <c r="D66" s="177"/>
      <c r="E66" s="233" t="s">
        <v>349</v>
      </c>
      <c r="F66" s="234" t="n">
        <f aca="false">F67+F85</f>
        <v>4825.57173</v>
      </c>
      <c r="G66" s="234" t="n">
        <f aca="false">G67+G85</f>
        <v>4286.70061</v>
      </c>
      <c r="H66" s="234" t="n">
        <f aca="false">H67+H85</f>
        <v>2871.10665</v>
      </c>
      <c r="I66" s="234" t="n">
        <f aca="false">I67+I85</f>
        <v>2825.57665</v>
      </c>
      <c r="J66" s="235" t="n">
        <f aca="false">I66/G66*100</f>
        <v>65.9149520124756</v>
      </c>
      <c r="K66" s="235" t="n">
        <f aca="false">SUM(I66/H66*100)</f>
        <v>98.4142003223739</v>
      </c>
    </row>
    <row r="67" customFormat="false" ht="25.5" hidden="false" customHeight="false" outlineLevel="0" collapsed="false">
      <c r="A67" s="186"/>
      <c r="B67" s="187"/>
      <c r="C67" s="188" t="s">
        <v>350</v>
      </c>
      <c r="D67" s="187"/>
      <c r="E67" s="189" t="s">
        <v>351</v>
      </c>
      <c r="F67" s="190" t="n">
        <f aca="false">F68+F74+F79</f>
        <v>3252.3</v>
      </c>
      <c r="G67" s="190" t="n">
        <f aca="false">G68+G74+G79</f>
        <v>3474.9</v>
      </c>
      <c r="H67" s="190" t="n">
        <f aca="false">H68+H74+H79</f>
        <v>2074.7</v>
      </c>
      <c r="I67" s="190" t="n">
        <f aca="false">I68+I74+I79</f>
        <v>2029.17</v>
      </c>
      <c r="J67" s="191" t="n">
        <f aca="false">I67/G67*100</f>
        <v>58.3950617283951</v>
      </c>
      <c r="K67" s="191" t="n">
        <f aca="false">SUM(I67/H67*100)</f>
        <v>97.8054658504844</v>
      </c>
    </row>
    <row r="68" customFormat="false" ht="26.25" hidden="false" customHeight="false" outlineLevel="0" collapsed="false">
      <c r="A68" s="192"/>
      <c r="B68" s="192"/>
      <c r="C68" s="192" t="s">
        <v>408</v>
      </c>
      <c r="D68" s="192"/>
      <c r="E68" s="214" t="s">
        <v>409</v>
      </c>
      <c r="F68" s="194" t="n">
        <f aca="false">F69</f>
        <v>1841.1</v>
      </c>
      <c r="G68" s="194" t="n">
        <f aca="false">G69</f>
        <v>1841.1</v>
      </c>
      <c r="H68" s="194" t="n">
        <f aca="false">H69</f>
        <v>1269.4</v>
      </c>
      <c r="I68" s="194" t="n">
        <f aca="false">I69</f>
        <v>1223.87</v>
      </c>
      <c r="J68" s="195" t="n">
        <f aca="false">I68/G68*100</f>
        <v>66.4749334636902</v>
      </c>
      <c r="K68" s="195" t="n">
        <f aca="false">SUM(I68/H68*100)</f>
        <v>96.4132661099732</v>
      </c>
    </row>
    <row r="69" customFormat="false" ht="26.25" hidden="false" customHeight="false" outlineLevel="0" collapsed="false">
      <c r="A69" s="196"/>
      <c r="B69" s="196"/>
      <c r="C69" s="196" t="s">
        <v>410</v>
      </c>
      <c r="D69" s="196"/>
      <c r="E69" s="197" t="s">
        <v>411</v>
      </c>
      <c r="F69" s="198" t="n">
        <f aca="false">F70+F72</f>
        <v>1841.1</v>
      </c>
      <c r="G69" s="198" t="n">
        <f aca="false">G70+G72</f>
        <v>1841.1</v>
      </c>
      <c r="H69" s="198" t="n">
        <f aca="false">H70+H72</f>
        <v>1269.4</v>
      </c>
      <c r="I69" s="198" t="n">
        <f aca="false">I70+I72</f>
        <v>1223.87</v>
      </c>
      <c r="J69" s="199" t="n">
        <f aca="false">I69/G69*100</f>
        <v>66.4749334636902</v>
      </c>
      <c r="K69" s="199" t="n">
        <f aca="false">SUM(I69/H69*100)</f>
        <v>96.4132661099732</v>
      </c>
    </row>
    <row r="70" customFormat="false" ht="51.75" hidden="false" customHeight="false" outlineLevel="0" collapsed="false">
      <c r="A70" s="201"/>
      <c r="B70" s="201"/>
      <c r="C70" s="201" t="s">
        <v>412</v>
      </c>
      <c r="D70" s="206"/>
      <c r="E70" s="202" t="s">
        <v>413</v>
      </c>
      <c r="F70" s="203" t="n">
        <f aca="false">F71</f>
        <v>1771.7</v>
      </c>
      <c r="G70" s="203" t="n">
        <f aca="false">G71</f>
        <v>1771.7</v>
      </c>
      <c r="H70" s="203" t="n">
        <f aca="false">H71</f>
        <v>1200</v>
      </c>
      <c r="I70" s="203" t="n">
        <f aca="false">I71</f>
        <v>1154.47</v>
      </c>
      <c r="J70" s="204" t="n">
        <f aca="false">I70/G70*100</f>
        <v>65.1617090929616</v>
      </c>
      <c r="K70" s="204" t="n">
        <f aca="false">SUM(I70/H70*100)</f>
        <v>96.2058333333333</v>
      </c>
    </row>
    <row r="71" customFormat="false" ht="26.25" hidden="false" customHeight="false" outlineLevel="0" collapsed="false">
      <c r="A71" s="201"/>
      <c r="B71" s="201"/>
      <c r="C71" s="201"/>
      <c r="D71" s="201" t="s">
        <v>364</v>
      </c>
      <c r="E71" s="202" t="s">
        <v>365</v>
      </c>
      <c r="F71" s="203" t="n">
        <v>1771.7</v>
      </c>
      <c r="G71" s="203" t="n">
        <v>1771.7</v>
      </c>
      <c r="H71" s="203" t="n">
        <v>1200</v>
      </c>
      <c r="I71" s="203" t="n">
        <v>1154.47</v>
      </c>
      <c r="J71" s="204" t="n">
        <f aca="false">I71/G71*100</f>
        <v>65.1617090929616</v>
      </c>
      <c r="K71" s="204" t="n">
        <f aca="false">SUM(I71/H71*100)</f>
        <v>96.2058333333333</v>
      </c>
    </row>
    <row r="72" customFormat="false" ht="26.25" hidden="false" customHeight="false" outlineLevel="0" collapsed="false">
      <c r="A72" s="200"/>
      <c r="B72" s="200"/>
      <c r="C72" s="201" t="s">
        <v>414</v>
      </c>
      <c r="D72" s="201"/>
      <c r="E72" s="202" t="s">
        <v>415</v>
      </c>
      <c r="F72" s="203" t="n">
        <f aca="false">F73</f>
        <v>69.4</v>
      </c>
      <c r="G72" s="203" t="n">
        <f aca="false">G73</f>
        <v>69.4</v>
      </c>
      <c r="H72" s="203" t="n">
        <f aca="false">H73</f>
        <v>69.4</v>
      </c>
      <c r="I72" s="203" t="n">
        <v>69.4</v>
      </c>
      <c r="J72" s="204" t="n">
        <f aca="false">I72/G72*100</f>
        <v>100</v>
      </c>
      <c r="K72" s="204" t="n">
        <f aca="false">SUM(I72/H72*100)</f>
        <v>100</v>
      </c>
    </row>
    <row r="73" customFormat="false" ht="26.25" hidden="false" customHeight="false" outlineLevel="0" collapsed="false">
      <c r="A73" s="200"/>
      <c r="B73" s="200"/>
      <c r="C73" s="201"/>
      <c r="D73" s="201" t="s">
        <v>364</v>
      </c>
      <c r="E73" s="202" t="s">
        <v>365</v>
      </c>
      <c r="F73" s="203" t="n">
        <v>69.4</v>
      </c>
      <c r="G73" s="203" t="n">
        <v>69.4</v>
      </c>
      <c r="H73" s="203" t="n">
        <v>69.4</v>
      </c>
      <c r="I73" s="203" t="n">
        <v>69.4</v>
      </c>
      <c r="J73" s="204" t="n">
        <f aca="false">I73/G73*100</f>
        <v>100</v>
      </c>
      <c r="K73" s="204" t="n">
        <f aca="false">SUM(I73/H73*100)</f>
        <v>100</v>
      </c>
    </row>
    <row r="74" customFormat="false" ht="39" hidden="false" customHeight="false" outlineLevel="0" collapsed="false">
      <c r="A74" s="192"/>
      <c r="B74" s="192"/>
      <c r="C74" s="192" t="s">
        <v>370</v>
      </c>
      <c r="D74" s="192"/>
      <c r="E74" s="214" t="s">
        <v>371</v>
      </c>
      <c r="F74" s="194" t="n">
        <f aca="false">F75</f>
        <v>1159.2</v>
      </c>
      <c r="G74" s="194" t="n">
        <f aca="false">G75</f>
        <v>1381.8</v>
      </c>
      <c r="H74" s="194" t="n">
        <f aca="false">H75</f>
        <v>696</v>
      </c>
      <c r="I74" s="194" t="n">
        <f aca="false">I75</f>
        <v>696</v>
      </c>
      <c r="J74" s="195" t="n">
        <f aca="false">I74/G74*100</f>
        <v>50.3690838037343</v>
      </c>
      <c r="K74" s="195" t="n">
        <f aca="false">SUM(I74/H74*100)</f>
        <v>100</v>
      </c>
    </row>
    <row r="75" customFormat="false" ht="26.25" hidden="false" customHeight="false" outlineLevel="0" collapsed="false">
      <c r="A75" s="196"/>
      <c r="B75" s="196"/>
      <c r="C75" s="196" t="s">
        <v>372</v>
      </c>
      <c r="D75" s="215"/>
      <c r="E75" s="197" t="s">
        <v>373</v>
      </c>
      <c r="F75" s="198" t="n">
        <f aca="false">F76</f>
        <v>1159.2</v>
      </c>
      <c r="G75" s="198" t="n">
        <f aca="false">G76</f>
        <v>1381.8</v>
      </c>
      <c r="H75" s="198" t="n">
        <f aca="false">H76</f>
        <v>696</v>
      </c>
      <c r="I75" s="198" t="n">
        <f aca="false">I76</f>
        <v>696</v>
      </c>
      <c r="J75" s="199" t="n">
        <f aca="false">I75/G75*100</f>
        <v>50.3690838037343</v>
      </c>
      <c r="K75" s="199" t="n">
        <f aca="false">SUM(I75/H75*100)</f>
        <v>100</v>
      </c>
    </row>
    <row r="76" customFormat="false" ht="15" hidden="false" customHeight="false" outlineLevel="0" collapsed="false">
      <c r="A76" s="201"/>
      <c r="B76" s="201"/>
      <c r="C76" s="201" t="s">
        <v>416</v>
      </c>
      <c r="D76" s="201"/>
      <c r="E76" s="202" t="s">
        <v>417</v>
      </c>
      <c r="F76" s="217" t="n">
        <f aca="false">SUM(F77+F78)</f>
        <v>1159.2</v>
      </c>
      <c r="G76" s="217" t="n">
        <f aca="false">SUM(G77+G78)</f>
        <v>1381.8</v>
      </c>
      <c r="H76" s="217" t="n">
        <f aca="false">SUM(H77+H78)</f>
        <v>696</v>
      </c>
      <c r="I76" s="217" t="n">
        <f aca="false">SUM(I77+I78)</f>
        <v>696</v>
      </c>
      <c r="J76" s="218" t="n">
        <f aca="false">I76/G76*100</f>
        <v>50.3690838037343</v>
      </c>
      <c r="K76" s="218" t="n">
        <f aca="false">SUM(I76/H76*100)</f>
        <v>100</v>
      </c>
    </row>
    <row r="77" customFormat="false" ht="39" hidden="false" customHeight="false" outlineLevel="0" collapsed="false">
      <c r="A77" s="201"/>
      <c r="B77" s="201"/>
      <c r="C77" s="201"/>
      <c r="D77" s="201" t="s">
        <v>358</v>
      </c>
      <c r="E77" s="202" t="s">
        <v>359</v>
      </c>
      <c r="F77" s="217" t="n">
        <v>1145.8</v>
      </c>
      <c r="G77" s="217" t="n">
        <v>1319.827</v>
      </c>
      <c r="H77" s="217" t="n">
        <v>637.027</v>
      </c>
      <c r="I77" s="217" t="n">
        <v>637.027</v>
      </c>
      <c r="J77" s="218" t="n">
        <f aca="false">I77/G77*100</f>
        <v>48.265946976384</v>
      </c>
      <c r="K77" s="218" t="n">
        <f aca="false">SUM(I77/H77*100)</f>
        <v>100</v>
      </c>
    </row>
    <row r="78" customFormat="false" ht="26.25" hidden="false" customHeight="false" outlineLevel="0" collapsed="false">
      <c r="A78" s="201"/>
      <c r="B78" s="201"/>
      <c r="C78" s="201"/>
      <c r="D78" s="201" t="s">
        <v>364</v>
      </c>
      <c r="E78" s="202" t="s">
        <v>365</v>
      </c>
      <c r="F78" s="217" t="n">
        <v>13.4000000000001</v>
      </c>
      <c r="G78" s="217" t="n">
        <v>61.973</v>
      </c>
      <c r="H78" s="217" t="n">
        <v>58.973</v>
      </c>
      <c r="I78" s="217" t="n">
        <v>58.973</v>
      </c>
      <c r="J78" s="218" t="n">
        <f aca="false">I78/G78*100</f>
        <v>95.1591822245171</v>
      </c>
      <c r="K78" s="218" t="n">
        <f aca="false">SUM(I78/H78*100)</f>
        <v>100</v>
      </c>
    </row>
    <row r="79" customFormat="false" ht="26.25" hidden="false" customHeight="false" outlineLevel="0" collapsed="false">
      <c r="A79" s="192"/>
      <c r="B79" s="192"/>
      <c r="C79" s="192" t="s">
        <v>418</v>
      </c>
      <c r="D79" s="192"/>
      <c r="E79" s="214" t="s">
        <v>419</v>
      </c>
      <c r="F79" s="194" t="n">
        <f aca="false">F80</f>
        <v>252</v>
      </c>
      <c r="G79" s="194" t="n">
        <f aca="false">G80</f>
        <v>252</v>
      </c>
      <c r="H79" s="194" t="n">
        <f aca="false">H80</f>
        <v>109.3</v>
      </c>
      <c r="I79" s="194" t="n">
        <f aca="false">I80</f>
        <v>109.3</v>
      </c>
      <c r="J79" s="195" t="n">
        <f aca="false">I79/G79*100</f>
        <v>43.3730158730159</v>
      </c>
      <c r="K79" s="195" t="n">
        <f aca="false">SUM(I79/H79*100)</f>
        <v>100</v>
      </c>
    </row>
    <row r="80" customFormat="false" ht="26.25" hidden="false" customHeight="false" outlineLevel="0" collapsed="false">
      <c r="A80" s="196"/>
      <c r="B80" s="196"/>
      <c r="C80" s="196" t="s">
        <v>420</v>
      </c>
      <c r="D80" s="215"/>
      <c r="E80" s="197" t="s">
        <v>421</v>
      </c>
      <c r="F80" s="198" t="n">
        <f aca="false">F81+F83</f>
        <v>252</v>
      </c>
      <c r="G80" s="198" t="n">
        <f aca="false">G81+G83</f>
        <v>252</v>
      </c>
      <c r="H80" s="198" t="n">
        <f aca="false">H81+H83</f>
        <v>109.3</v>
      </c>
      <c r="I80" s="198" t="n">
        <f aca="false">I81+I83</f>
        <v>109.3</v>
      </c>
      <c r="J80" s="199" t="n">
        <f aca="false">I80/G80*100</f>
        <v>43.3730158730159</v>
      </c>
      <c r="K80" s="199" t="n">
        <f aca="false">SUM(I80/H80*100)</f>
        <v>100</v>
      </c>
    </row>
    <row r="81" customFormat="false" ht="15" hidden="false" customHeight="false" outlineLevel="0" collapsed="false">
      <c r="A81" s="200"/>
      <c r="B81" s="200"/>
      <c r="C81" s="201" t="s">
        <v>422</v>
      </c>
      <c r="D81" s="201"/>
      <c r="E81" s="216" t="s">
        <v>423</v>
      </c>
      <c r="F81" s="217" t="n">
        <f aca="false">F82</f>
        <v>133.3</v>
      </c>
      <c r="G81" s="217" t="n">
        <f aca="false">G82</f>
        <v>133.3</v>
      </c>
      <c r="H81" s="217" t="n">
        <f aca="false">H82</f>
        <v>69.8</v>
      </c>
      <c r="I81" s="217" t="n">
        <f aca="false">I82</f>
        <v>69.8</v>
      </c>
      <c r="J81" s="218" t="n">
        <f aca="false">I81/G81*100</f>
        <v>52.3630907726932</v>
      </c>
      <c r="K81" s="218" t="n">
        <f aca="false">SUM(I81/H81*100)</f>
        <v>100</v>
      </c>
    </row>
    <row r="82" customFormat="false" ht="26.25" hidden="false" customHeight="false" outlineLevel="0" collapsed="false">
      <c r="A82" s="200"/>
      <c r="B82" s="200"/>
      <c r="C82" s="201"/>
      <c r="D82" s="201" t="s">
        <v>364</v>
      </c>
      <c r="E82" s="202" t="s">
        <v>365</v>
      </c>
      <c r="F82" s="217" t="n">
        <f aca="false">133.3</f>
        <v>133.3</v>
      </c>
      <c r="G82" s="217" t="n">
        <f aca="false">133.3</f>
        <v>133.3</v>
      </c>
      <c r="H82" s="217" t="n">
        <v>69.8</v>
      </c>
      <c r="I82" s="217" t="n">
        <v>69.8</v>
      </c>
      <c r="J82" s="218" t="n">
        <f aca="false">I82/G82*100</f>
        <v>52.3630907726932</v>
      </c>
      <c r="K82" s="218" t="n">
        <f aca="false">SUM(I82/H82*100)</f>
        <v>100</v>
      </c>
    </row>
    <row r="83" customFormat="false" ht="39" hidden="false" customHeight="false" outlineLevel="0" collapsed="false">
      <c r="A83" s="200"/>
      <c r="B83" s="200"/>
      <c r="C83" s="201" t="s">
        <v>424</v>
      </c>
      <c r="D83" s="201"/>
      <c r="E83" s="216" t="s">
        <v>425</v>
      </c>
      <c r="F83" s="217" t="n">
        <f aca="false">F84</f>
        <v>118.7</v>
      </c>
      <c r="G83" s="217" t="n">
        <f aca="false">G84</f>
        <v>118.7</v>
      </c>
      <c r="H83" s="217" t="n">
        <f aca="false">H84</f>
        <v>39.5</v>
      </c>
      <c r="I83" s="217" t="n">
        <f aca="false">I84</f>
        <v>39.5</v>
      </c>
      <c r="J83" s="218" t="n">
        <f aca="false">I83/G83*100</f>
        <v>33.2771693344566</v>
      </c>
      <c r="K83" s="218" t="n">
        <f aca="false">SUM(I83/H83*100)</f>
        <v>100</v>
      </c>
    </row>
    <row r="84" customFormat="false" ht="26.25" hidden="false" customHeight="false" outlineLevel="0" collapsed="false">
      <c r="A84" s="200"/>
      <c r="B84" s="200"/>
      <c r="C84" s="201"/>
      <c r="D84" s="201" t="s">
        <v>364</v>
      </c>
      <c r="E84" s="202" t="s">
        <v>365</v>
      </c>
      <c r="F84" s="217" t="n">
        <f aca="false">34.7+84</f>
        <v>118.7</v>
      </c>
      <c r="G84" s="217" t="n">
        <f aca="false">34.7+84</f>
        <v>118.7</v>
      </c>
      <c r="H84" s="217" t="n">
        <v>39.5</v>
      </c>
      <c r="I84" s="217" t="n">
        <v>39.5</v>
      </c>
      <c r="J84" s="218" t="n">
        <f aca="false">I84/G84*100</f>
        <v>33.2771693344566</v>
      </c>
      <c r="K84" s="218" t="n">
        <f aca="false">SUM(I84/H84*100)</f>
        <v>100</v>
      </c>
    </row>
    <row r="85" customFormat="false" ht="25.5" hidden="false" customHeight="false" outlineLevel="0" collapsed="false">
      <c r="A85" s="186"/>
      <c r="B85" s="187"/>
      <c r="C85" s="188" t="s">
        <v>426</v>
      </c>
      <c r="D85" s="187"/>
      <c r="E85" s="189" t="s">
        <v>427</v>
      </c>
      <c r="F85" s="190" t="n">
        <f aca="false">F86</f>
        <v>1573.27173</v>
      </c>
      <c r="G85" s="190" t="n">
        <f aca="false">G86</f>
        <v>811.80061</v>
      </c>
      <c r="H85" s="190" t="n">
        <f aca="false">H86</f>
        <v>796.40665</v>
      </c>
      <c r="I85" s="190" t="n">
        <f aca="false">I86</f>
        <v>796.40665</v>
      </c>
      <c r="J85" s="191" t="n">
        <f aca="false">I85/G85*100</f>
        <v>98.1037264803238</v>
      </c>
      <c r="K85" s="191" t="n">
        <f aca="false">SUM(I85/H85*100)</f>
        <v>100</v>
      </c>
    </row>
    <row r="86" customFormat="false" ht="39" hidden="false" customHeight="false" outlineLevel="0" collapsed="false">
      <c r="A86" s="196"/>
      <c r="B86" s="196"/>
      <c r="C86" s="196" t="s">
        <v>428</v>
      </c>
      <c r="D86" s="196"/>
      <c r="E86" s="197" t="s">
        <v>429</v>
      </c>
      <c r="F86" s="198" t="n">
        <f aca="false">F87</f>
        <v>1573.27173</v>
      </c>
      <c r="G86" s="198" t="n">
        <f aca="false">G87</f>
        <v>811.80061</v>
      </c>
      <c r="H86" s="198" t="n">
        <f aca="false">H87</f>
        <v>796.40665</v>
      </c>
      <c r="I86" s="198" t="n">
        <f aca="false">I87</f>
        <v>796.40665</v>
      </c>
      <c r="J86" s="199" t="n">
        <f aca="false">I86/G86*100</f>
        <v>98.1037264803238</v>
      </c>
      <c r="K86" s="199" t="n">
        <f aca="false">SUM(I86/H86*100)</f>
        <v>100</v>
      </c>
    </row>
    <row r="87" customFormat="false" ht="39" hidden="false" customHeight="false" outlineLevel="0" collapsed="false">
      <c r="A87" s="201"/>
      <c r="B87" s="201"/>
      <c r="C87" s="201" t="s">
        <v>430</v>
      </c>
      <c r="D87" s="201"/>
      <c r="E87" s="202" t="s">
        <v>431</v>
      </c>
      <c r="F87" s="203" t="n">
        <f aca="false">F88</f>
        <v>1573.27173</v>
      </c>
      <c r="G87" s="212" t="n">
        <f aca="false">G88</f>
        <v>811.80061</v>
      </c>
      <c r="H87" s="203" t="n">
        <f aca="false">H88</f>
        <v>796.40665</v>
      </c>
      <c r="I87" s="203" t="n">
        <f aca="false">I88</f>
        <v>796.40665</v>
      </c>
      <c r="J87" s="204" t="n">
        <f aca="false">I87/G87*100</f>
        <v>98.1037264803238</v>
      </c>
      <c r="K87" s="204" t="n">
        <f aca="false">SUM(I87/H87*100)</f>
        <v>100</v>
      </c>
    </row>
    <row r="88" customFormat="false" ht="26.25" hidden="false" customHeight="false" outlineLevel="0" collapsed="false">
      <c r="A88" s="201"/>
      <c r="B88" s="201"/>
      <c r="C88" s="201"/>
      <c r="D88" s="201" t="s">
        <v>364</v>
      </c>
      <c r="E88" s="202" t="s">
        <v>365</v>
      </c>
      <c r="F88" s="203" t="n">
        <f aca="false">F89+F90</f>
        <v>1573.27173</v>
      </c>
      <c r="G88" s="212" t="n">
        <f aca="false">G89+G90</f>
        <v>811.80061</v>
      </c>
      <c r="H88" s="203" t="n">
        <f aca="false">H89+H90</f>
        <v>796.40665</v>
      </c>
      <c r="I88" s="203" t="n">
        <f aca="false">I89+I90</f>
        <v>796.40665</v>
      </c>
      <c r="J88" s="204" t="n">
        <f aca="false">I88/G88*100</f>
        <v>98.1037264803238</v>
      </c>
      <c r="K88" s="204" t="n">
        <f aca="false">SUM(I88/H88*100)</f>
        <v>100</v>
      </c>
    </row>
    <row r="89" customFormat="false" ht="15" hidden="false" customHeight="false" outlineLevel="0" collapsed="false">
      <c r="A89" s="201"/>
      <c r="B89" s="201"/>
      <c r="C89" s="201"/>
      <c r="D89" s="201"/>
      <c r="E89" s="211" t="s">
        <v>432</v>
      </c>
      <c r="F89" s="203" t="n">
        <v>1542.1069</v>
      </c>
      <c r="G89" s="212" t="n">
        <v>780.63578</v>
      </c>
      <c r="H89" s="203" t="n">
        <v>780.63578</v>
      </c>
      <c r="I89" s="203" t="n">
        <v>780.63578</v>
      </c>
      <c r="J89" s="204" t="n">
        <f aca="false">I89/G89*100</f>
        <v>100</v>
      </c>
      <c r="K89" s="204" t="n">
        <f aca="false">SUM(I89/H89*100)</f>
        <v>100</v>
      </c>
    </row>
    <row r="90" customFormat="false" ht="15" hidden="false" customHeight="false" outlineLevel="0" collapsed="false">
      <c r="A90" s="201"/>
      <c r="B90" s="201"/>
      <c r="C90" s="201"/>
      <c r="D90" s="201"/>
      <c r="E90" s="202" t="s">
        <v>433</v>
      </c>
      <c r="F90" s="203" t="n">
        <v>31.16483</v>
      </c>
      <c r="G90" s="203" t="n">
        <v>31.16483</v>
      </c>
      <c r="H90" s="203" t="n">
        <v>15.77087</v>
      </c>
      <c r="I90" s="203" t="n">
        <v>15.77087</v>
      </c>
      <c r="J90" s="204" t="n">
        <f aca="false">I90/G90*100</f>
        <v>50.6047040847006</v>
      </c>
      <c r="K90" s="204" t="n">
        <f aca="false">SUM(I90/H90*100)</f>
        <v>100</v>
      </c>
    </row>
    <row r="91" customFormat="false" ht="15" hidden="false" customHeight="false" outlineLevel="0" collapsed="false">
      <c r="A91" s="251"/>
      <c r="B91" s="251"/>
      <c r="C91" s="251" t="s">
        <v>434</v>
      </c>
      <c r="D91" s="251"/>
      <c r="E91" s="252" t="s">
        <v>435</v>
      </c>
      <c r="F91" s="253" t="n">
        <f aca="false">F92</f>
        <v>41444</v>
      </c>
      <c r="G91" s="253" t="n">
        <f aca="false">G92</f>
        <v>41636.45194</v>
      </c>
      <c r="H91" s="253" t="n">
        <f aca="false">H92</f>
        <v>23236.33124</v>
      </c>
      <c r="I91" s="253" t="n">
        <f aca="false">I92</f>
        <v>23129.81748</v>
      </c>
      <c r="J91" s="254" t="n">
        <f aca="false">I91/G91*100</f>
        <v>55.551845563909</v>
      </c>
      <c r="K91" s="254" t="n">
        <f aca="false">SUM(I91/H91*100)</f>
        <v>99.5416068100431</v>
      </c>
    </row>
    <row r="92" customFormat="false" ht="39" hidden="false" customHeight="false" outlineLevel="0" collapsed="false">
      <c r="A92" s="255"/>
      <c r="B92" s="255"/>
      <c r="C92" s="255" t="s">
        <v>394</v>
      </c>
      <c r="D92" s="255"/>
      <c r="E92" s="256" t="s">
        <v>436</v>
      </c>
      <c r="F92" s="257" t="n">
        <f aca="false">F93+F99+F101+F103+F97+F105+F107</f>
        <v>41444</v>
      </c>
      <c r="G92" s="257" t="n">
        <f aca="false">G93+G99+G101+G103+G97+G105+G107+G109</f>
        <v>41636.45194</v>
      </c>
      <c r="H92" s="257" t="n">
        <f aca="false">H93+H99+H101+H103+H97+H105+H107+H109</f>
        <v>23236.33124</v>
      </c>
      <c r="I92" s="257" t="n">
        <f aca="false">I93+I99+I101+I103+I97+I105+I107+I109</f>
        <v>23129.81748</v>
      </c>
      <c r="J92" s="258" t="n">
        <f aca="false">I92/G92*100</f>
        <v>55.551845563909</v>
      </c>
      <c r="K92" s="258" t="n">
        <f aca="false">SUM(I92/H92*100)</f>
        <v>99.5416068100431</v>
      </c>
    </row>
    <row r="93" customFormat="false" ht="26.25" hidden="false" customHeight="false" outlineLevel="0" collapsed="false">
      <c r="A93" s="200"/>
      <c r="B93" s="200"/>
      <c r="C93" s="201" t="s">
        <v>437</v>
      </c>
      <c r="D93" s="201"/>
      <c r="E93" s="216" t="s">
        <v>438</v>
      </c>
      <c r="F93" s="203" t="n">
        <f aca="false">F94+F95+F96</f>
        <v>39270.8</v>
      </c>
      <c r="G93" s="203" t="n">
        <f aca="false">G94+G95+G96</f>
        <v>39270.8</v>
      </c>
      <c r="H93" s="203" t="n">
        <f aca="false">H94+H95+H96</f>
        <v>21714.363</v>
      </c>
      <c r="I93" s="203" t="n">
        <f aca="false">I94+I95+I96</f>
        <v>21607.85908</v>
      </c>
      <c r="J93" s="204" t="n">
        <f aca="false">I93/G93*100</f>
        <v>55.0227117349277</v>
      </c>
      <c r="K93" s="204" t="n">
        <f aca="false">SUM(I93/H93*100)</f>
        <v>99.509523166763</v>
      </c>
    </row>
    <row r="94" customFormat="false" ht="39" hidden="false" customHeight="false" outlineLevel="0" collapsed="false">
      <c r="A94" s="200"/>
      <c r="B94" s="200"/>
      <c r="C94" s="201"/>
      <c r="D94" s="201" t="s">
        <v>358</v>
      </c>
      <c r="E94" s="202" t="s">
        <v>359</v>
      </c>
      <c r="F94" s="203" t="n">
        <f aca="false">18278.1+96.4</f>
        <v>18374.5</v>
      </c>
      <c r="G94" s="203" t="n">
        <v>18376.24</v>
      </c>
      <c r="H94" s="203" t="n">
        <v>8800</v>
      </c>
      <c r="I94" s="203" t="n">
        <v>8728.91093</v>
      </c>
      <c r="J94" s="204" t="n">
        <f aca="false">I94/G94*100</f>
        <v>47.5010716555726</v>
      </c>
      <c r="K94" s="204" t="n">
        <f aca="false">SUM(I94/H94*100)</f>
        <v>99.1921696590909</v>
      </c>
    </row>
    <row r="95" customFormat="false" ht="26.25" hidden="false" customHeight="false" outlineLevel="0" collapsed="false">
      <c r="A95" s="200"/>
      <c r="B95" s="200"/>
      <c r="C95" s="201"/>
      <c r="D95" s="201" t="s">
        <v>364</v>
      </c>
      <c r="E95" s="202" t="s">
        <v>365</v>
      </c>
      <c r="F95" s="203" t="n">
        <v>20468</v>
      </c>
      <c r="G95" s="203" t="n">
        <v>20466.26</v>
      </c>
      <c r="H95" s="203" t="n">
        <v>12690</v>
      </c>
      <c r="I95" s="203" t="n">
        <v>12654.58515</v>
      </c>
      <c r="J95" s="204" t="n">
        <f aca="false">I95/G95*100</f>
        <v>61.8314491753745</v>
      </c>
      <c r="K95" s="204" t="n">
        <f aca="false">SUM(I95/H95*100)</f>
        <v>99.7209231678487</v>
      </c>
    </row>
    <row r="96" customFormat="false" ht="15" hidden="false" customHeight="false" outlineLevel="0" collapsed="false">
      <c r="A96" s="200"/>
      <c r="B96" s="200"/>
      <c r="C96" s="201"/>
      <c r="D96" s="201" t="s">
        <v>368</v>
      </c>
      <c r="E96" s="202" t="s">
        <v>369</v>
      </c>
      <c r="F96" s="203" t="n">
        <v>428.3</v>
      </c>
      <c r="G96" s="203" t="n">
        <v>428.3</v>
      </c>
      <c r="H96" s="203" t="n">
        <v>224.363</v>
      </c>
      <c r="I96" s="203" t="n">
        <v>224.363</v>
      </c>
      <c r="J96" s="204" t="n">
        <f aca="false">I96/G96*100</f>
        <v>52.3845435442447</v>
      </c>
      <c r="K96" s="204" t="n">
        <f aca="false">SUM(I96/H96*100)</f>
        <v>100</v>
      </c>
    </row>
    <row r="97" customFormat="false" ht="15" hidden="false" customHeight="false" outlineLevel="0" collapsed="false">
      <c r="A97" s="200"/>
      <c r="B97" s="200"/>
      <c r="C97" s="232" t="s">
        <v>439</v>
      </c>
      <c r="D97" s="232"/>
      <c r="E97" s="211" t="s">
        <v>440</v>
      </c>
      <c r="F97" s="203" t="n">
        <f aca="false">F98</f>
        <v>926.6</v>
      </c>
      <c r="G97" s="203" t="n">
        <f aca="false">G98</f>
        <v>926.6</v>
      </c>
      <c r="H97" s="203" t="n">
        <f aca="false">H98</f>
        <v>420</v>
      </c>
      <c r="I97" s="203" t="n">
        <f aca="false">I98</f>
        <v>419.99016</v>
      </c>
      <c r="J97" s="204" t="n">
        <f aca="false">I97/G97*100</f>
        <v>45.3259399956831</v>
      </c>
      <c r="K97" s="204" t="n">
        <f aca="false">SUM(I97/H97*100)</f>
        <v>99.9976571428572</v>
      </c>
    </row>
    <row r="98" customFormat="false" ht="25.5" hidden="false" customHeight="false" outlineLevel="0" collapsed="false">
      <c r="A98" s="200"/>
      <c r="B98" s="200"/>
      <c r="C98" s="232"/>
      <c r="D98" s="232" t="s">
        <v>364</v>
      </c>
      <c r="E98" s="211" t="s">
        <v>365</v>
      </c>
      <c r="F98" s="203" t="n">
        <v>926.6</v>
      </c>
      <c r="G98" s="203" t="n">
        <v>926.6</v>
      </c>
      <c r="H98" s="203" t="n">
        <v>420</v>
      </c>
      <c r="I98" s="203" t="n">
        <v>419.99016</v>
      </c>
      <c r="J98" s="204" t="n">
        <f aca="false">I98/G98*100</f>
        <v>45.3259399956831</v>
      </c>
      <c r="K98" s="204" t="n">
        <f aca="false">SUM(I98/H98*100)</f>
        <v>99.9976571428572</v>
      </c>
    </row>
    <row r="99" customFormat="false" ht="26.25" hidden="false" customHeight="false" outlineLevel="0" collapsed="false">
      <c r="A99" s="200"/>
      <c r="B99" s="200"/>
      <c r="C99" s="201" t="s">
        <v>398</v>
      </c>
      <c r="D99" s="201"/>
      <c r="E99" s="202" t="s">
        <v>399</v>
      </c>
      <c r="F99" s="203" t="n">
        <f aca="false">F100</f>
        <v>224.5</v>
      </c>
      <c r="G99" s="203" t="n">
        <f aca="false">G100</f>
        <v>224.5</v>
      </c>
      <c r="H99" s="203" t="n">
        <f aca="false">H100</f>
        <v>224.4089</v>
      </c>
      <c r="I99" s="203" t="n">
        <f aca="false">I100</f>
        <v>224.4089</v>
      </c>
      <c r="J99" s="204" t="n">
        <f aca="false">I99/G99*100</f>
        <v>99.959420935412</v>
      </c>
      <c r="K99" s="204" t="n">
        <f aca="false">SUM(I99/H99*100)</f>
        <v>100</v>
      </c>
    </row>
    <row r="100" customFormat="false" ht="15" hidden="false" customHeight="false" outlineLevel="0" collapsed="false">
      <c r="A100" s="200"/>
      <c r="B100" s="200"/>
      <c r="C100" s="232"/>
      <c r="D100" s="201" t="s">
        <v>368</v>
      </c>
      <c r="E100" s="211" t="s">
        <v>369</v>
      </c>
      <c r="F100" s="203" t="n">
        <v>224.5</v>
      </c>
      <c r="G100" s="203" t="n">
        <v>224.5</v>
      </c>
      <c r="H100" s="203" t="n">
        <v>224.4089</v>
      </c>
      <c r="I100" s="203" t="n">
        <v>224.4089</v>
      </c>
      <c r="J100" s="204" t="n">
        <f aca="false">I100/G100*100</f>
        <v>99.959420935412</v>
      </c>
      <c r="K100" s="204" t="n">
        <f aca="false">SUM(I100/H100*100)</f>
        <v>100</v>
      </c>
    </row>
    <row r="101" customFormat="false" ht="26.25" hidden="false" customHeight="false" outlineLevel="0" collapsed="false">
      <c r="A101" s="200"/>
      <c r="B101" s="200"/>
      <c r="C101" s="201" t="s">
        <v>441</v>
      </c>
      <c r="D101" s="201"/>
      <c r="E101" s="202" t="s">
        <v>442</v>
      </c>
      <c r="F101" s="203" t="n">
        <f aca="false">F102</f>
        <v>300</v>
      </c>
      <c r="G101" s="203" t="n">
        <f aca="false">G102</f>
        <v>300</v>
      </c>
      <c r="H101" s="203" t="n">
        <f aca="false">H102</f>
        <v>163.0074</v>
      </c>
      <c r="I101" s="203" t="n">
        <f aca="false">I102</f>
        <v>163.0074</v>
      </c>
      <c r="J101" s="204" t="n">
        <f aca="false">I101/G101*100</f>
        <v>54.3358</v>
      </c>
      <c r="K101" s="204" t="n">
        <f aca="false">SUM(I101/H101*100)</f>
        <v>100</v>
      </c>
    </row>
    <row r="102" customFormat="false" ht="26.25" hidden="false" customHeight="false" outlineLevel="0" collapsed="false">
      <c r="A102" s="200"/>
      <c r="B102" s="200"/>
      <c r="C102" s="201"/>
      <c r="D102" s="201" t="s">
        <v>364</v>
      </c>
      <c r="E102" s="202" t="s">
        <v>365</v>
      </c>
      <c r="F102" s="203" t="n">
        <v>300</v>
      </c>
      <c r="G102" s="203" t="n">
        <v>300</v>
      </c>
      <c r="H102" s="203" t="n">
        <v>163.0074</v>
      </c>
      <c r="I102" s="203" t="n">
        <v>163.0074</v>
      </c>
      <c r="J102" s="204" t="n">
        <f aca="false">I102/G102*100</f>
        <v>54.3358</v>
      </c>
      <c r="K102" s="204" t="n">
        <f aca="false">SUM(I102/H102*100)</f>
        <v>100</v>
      </c>
    </row>
    <row r="103" customFormat="false" ht="15" hidden="false" customHeight="false" outlineLevel="0" collapsed="false">
      <c r="A103" s="200"/>
      <c r="B103" s="200"/>
      <c r="C103" s="201" t="s">
        <v>443</v>
      </c>
      <c r="D103" s="201"/>
      <c r="E103" s="202" t="s">
        <v>444</v>
      </c>
      <c r="F103" s="212" t="n">
        <f aca="false">F104</f>
        <v>310</v>
      </c>
      <c r="G103" s="212" t="n">
        <f aca="false">G104</f>
        <v>310</v>
      </c>
      <c r="H103" s="212" t="n">
        <f aca="false">H104</f>
        <v>310</v>
      </c>
      <c r="I103" s="212" t="n">
        <f aca="false">I104</f>
        <v>310</v>
      </c>
      <c r="J103" s="213" t="n">
        <f aca="false">I103/G103*100</f>
        <v>100</v>
      </c>
      <c r="K103" s="213" t="n">
        <f aca="false">SUM(I103/H103*100)</f>
        <v>100</v>
      </c>
    </row>
    <row r="104" customFormat="false" ht="15" hidden="false" customHeight="false" outlineLevel="0" collapsed="false">
      <c r="A104" s="200"/>
      <c r="B104" s="200"/>
      <c r="C104" s="201"/>
      <c r="D104" s="201" t="s">
        <v>368</v>
      </c>
      <c r="E104" s="202" t="s">
        <v>369</v>
      </c>
      <c r="F104" s="212" t="n">
        <v>310</v>
      </c>
      <c r="G104" s="212" t="n">
        <v>310</v>
      </c>
      <c r="H104" s="212" t="n">
        <v>310</v>
      </c>
      <c r="I104" s="212" t="n">
        <v>310</v>
      </c>
      <c r="J104" s="213" t="n">
        <f aca="false">I104/G104*100</f>
        <v>100</v>
      </c>
      <c r="K104" s="213" t="n">
        <f aca="false">SUM(I104/H104*100)</f>
        <v>100</v>
      </c>
    </row>
    <row r="105" customFormat="false" ht="26.25" hidden="false" customHeight="false" outlineLevel="0" collapsed="false">
      <c r="A105" s="200"/>
      <c r="B105" s="200"/>
      <c r="C105" s="201" t="s">
        <v>445</v>
      </c>
      <c r="D105" s="201"/>
      <c r="E105" s="259" t="s">
        <v>446</v>
      </c>
      <c r="F105" s="212" t="n">
        <f aca="false">F106</f>
        <v>300</v>
      </c>
      <c r="G105" s="212" t="n">
        <f aca="false">G106</f>
        <v>300</v>
      </c>
      <c r="H105" s="212" t="n">
        <f aca="false">H106</f>
        <v>100</v>
      </c>
      <c r="I105" s="212" t="n">
        <f aca="false">I106</f>
        <v>100</v>
      </c>
      <c r="J105" s="213" t="n">
        <f aca="false">I105/G105*100</f>
        <v>33.3333333333333</v>
      </c>
      <c r="K105" s="213" t="n">
        <f aca="false">SUM(I105/H105*100)</f>
        <v>100</v>
      </c>
    </row>
    <row r="106" customFormat="false" ht="26.25" hidden="false" customHeight="false" outlineLevel="0" collapsed="false">
      <c r="A106" s="200"/>
      <c r="B106" s="200"/>
      <c r="C106" s="201"/>
      <c r="D106" s="201" t="s">
        <v>447</v>
      </c>
      <c r="E106" s="202" t="s">
        <v>448</v>
      </c>
      <c r="F106" s="212" t="n">
        <v>300</v>
      </c>
      <c r="G106" s="212" t="n">
        <v>300</v>
      </c>
      <c r="H106" s="212" t="n">
        <v>100</v>
      </c>
      <c r="I106" s="212" t="n">
        <v>100</v>
      </c>
      <c r="J106" s="213" t="n">
        <f aca="false">I106/G106*100</f>
        <v>33.3333333333333</v>
      </c>
      <c r="K106" s="213" t="n">
        <f aca="false">SUM(I106/H106*100)</f>
        <v>100</v>
      </c>
    </row>
    <row r="107" customFormat="false" ht="25.5" hidden="false" customHeight="false" outlineLevel="0" collapsed="false">
      <c r="A107" s="200"/>
      <c r="B107" s="200"/>
      <c r="C107" s="260" t="s">
        <v>449</v>
      </c>
      <c r="D107" s="232"/>
      <c r="E107" s="261" t="s">
        <v>450</v>
      </c>
      <c r="F107" s="212" t="n">
        <f aca="false">F108</f>
        <v>112.1</v>
      </c>
      <c r="G107" s="212" t="n">
        <f aca="false">G108</f>
        <v>0</v>
      </c>
      <c r="H107" s="212" t="n">
        <f aca="false">H108</f>
        <v>0</v>
      </c>
      <c r="I107" s="212" t="n">
        <f aca="false">I108</f>
        <v>0</v>
      </c>
      <c r="J107" s="213"/>
      <c r="K107" s="213"/>
    </row>
    <row r="108" customFormat="false" ht="25.5" hidden="false" customHeight="false" outlineLevel="0" collapsed="false">
      <c r="A108" s="200"/>
      <c r="B108" s="200"/>
      <c r="C108" s="178"/>
      <c r="D108" s="201" t="s">
        <v>447</v>
      </c>
      <c r="E108" s="211" t="s">
        <v>448</v>
      </c>
      <c r="F108" s="212" t="n">
        <v>112.1</v>
      </c>
      <c r="G108" s="212" t="n">
        <v>0</v>
      </c>
      <c r="H108" s="212" t="n">
        <v>0</v>
      </c>
      <c r="I108" s="212" t="n">
        <v>0</v>
      </c>
      <c r="J108" s="213"/>
      <c r="K108" s="213"/>
    </row>
    <row r="109" customFormat="false" ht="26.25" hidden="false" customHeight="false" outlineLevel="0" collapsed="false">
      <c r="A109" s="200"/>
      <c r="B109" s="200"/>
      <c r="C109" s="201" t="s">
        <v>451</v>
      </c>
      <c r="D109" s="201"/>
      <c r="E109" s="202" t="s">
        <v>452</v>
      </c>
      <c r="F109" s="212" t="n">
        <v>0</v>
      </c>
      <c r="G109" s="212" t="n">
        <f aca="false">G110+G111</f>
        <v>304.55194</v>
      </c>
      <c r="H109" s="212" t="n">
        <f aca="false">H110+H111</f>
        <v>304.55194</v>
      </c>
      <c r="I109" s="212" t="n">
        <f aca="false">I110+I111</f>
        <v>304.55194</v>
      </c>
      <c r="J109" s="213" t="n">
        <f aca="false">I109/G109*100</f>
        <v>100</v>
      </c>
      <c r="K109" s="213" t="n">
        <f aca="false">SUM(I109/H109*100)</f>
        <v>100</v>
      </c>
    </row>
    <row r="110" customFormat="false" ht="26.25" hidden="false" customHeight="false" outlineLevel="0" collapsed="false">
      <c r="A110" s="200"/>
      <c r="B110" s="200"/>
      <c r="C110" s="201"/>
      <c r="D110" s="201" t="s">
        <v>364</v>
      </c>
      <c r="E110" s="202" t="s">
        <v>365</v>
      </c>
      <c r="F110" s="212" t="n">
        <v>0</v>
      </c>
      <c r="G110" s="212" t="n">
        <v>80.15194</v>
      </c>
      <c r="H110" s="212" t="n">
        <v>80.15194</v>
      </c>
      <c r="I110" s="212" t="n">
        <v>80.15194</v>
      </c>
      <c r="J110" s="213" t="n">
        <f aca="false">I110/G110*100</f>
        <v>100</v>
      </c>
      <c r="K110" s="213" t="n">
        <f aca="false">SUM(I110/H110*100)</f>
        <v>100</v>
      </c>
    </row>
    <row r="111" customFormat="false" ht="15" hidden="false" customHeight="false" outlineLevel="0" collapsed="false">
      <c r="A111" s="200"/>
      <c r="B111" s="200"/>
      <c r="C111" s="178"/>
      <c r="D111" s="201" t="s">
        <v>366</v>
      </c>
      <c r="E111" s="211" t="s">
        <v>367</v>
      </c>
      <c r="F111" s="212" t="n">
        <v>0</v>
      </c>
      <c r="G111" s="212" t="n">
        <v>224.4</v>
      </c>
      <c r="H111" s="212" t="n">
        <v>224.4</v>
      </c>
      <c r="I111" s="212" t="n">
        <v>224.4</v>
      </c>
      <c r="J111" s="213" t="n">
        <f aca="false">I111/G111*100</f>
        <v>100</v>
      </c>
      <c r="K111" s="213" t="n">
        <f aca="false">SUM(I111/H111*100)</f>
        <v>100</v>
      </c>
    </row>
    <row r="112" customFormat="false" ht="15" hidden="false" customHeight="false" outlineLevel="0" collapsed="false">
      <c r="A112" s="177"/>
      <c r="B112" s="178" t="s">
        <v>453</v>
      </c>
      <c r="C112" s="179"/>
      <c r="D112" s="178"/>
      <c r="E112" s="180" t="s">
        <v>454</v>
      </c>
      <c r="F112" s="234" t="n">
        <f aca="false">F113</f>
        <v>1805.3</v>
      </c>
      <c r="G112" s="234" t="n">
        <f aca="false">G113</f>
        <v>1883.2</v>
      </c>
      <c r="H112" s="234" t="n">
        <f aca="false">H113</f>
        <v>794.28631</v>
      </c>
      <c r="I112" s="234" t="n">
        <f aca="false">I113</f>
        <v>794.28631</v>
      </c>
      <c r="J112" s="235" t="n">
        <f aca="false">I112/G112*100</f>
        <v>42.1774803525913</v>
      </c>
      <c r="K112" s="235" t="n">
        <f aca="false">SUM(I112/H112*100)</f>
        <v>100</v>
      </c>
    </row>
    <row r="113" customFormat="false" ht="15" hidden="false" customHeight="false" outlineLevel="0" collapsed="false">
      <c r="A113" s="177"/>
      <c r="B113" s="178" t="s">
        <v>455</v>
      </c>
      <c r="C113" s="179"/>
      <c r="D113" s="178"/>
      <c r="E113" s="180" t="s">
        <v>456</v>
      </c>
      <c r="F113" s="234" t="n">
        <f aca="false">F114</f>
        <v>1805.3</v>
      </c>
      <c r="G113" s="234" t="n">
        <f aca="false">G114</f>
        <v>1883.2</v>
      </c>
      <c r="H113" s="234" t="n">
        <f aca="false">H114</f>
        <v>794.28631</v>
      </c>
      <c r="I113" s="234" t="n">
        <f aca="false">I114</f>
        <v>794.28631</v>
      </c>
      <c r="J113" s="235" t="n">
        <f aca="false">I113/G113*100</f>
        <v>42.1774803525913</v>
      </c>
      <c r="K113" s="235" t="n">
        <f aca="false">SUM(I113/H113*100)</f>
        <v>100</v>
      </c>
    </row>
    <row r="114" customFormat="false" ht="26.25" hidden="false" customHeight="false" outlineLevel="0" collapsed="false">
      <c r="A114" s="177"/>
      <c r="B114" s="178"/>
      <c r="C114" s="183" t="s">
        <v>348</v>
      </c>
      <c r="D114" s="183"/>
      <c r="E114" s="207" t="s">
        <v>349</v>
      </c>
      <c r="F114" s="234" t="n">
        <f aca="false">F115</f>
        <v>1805.3</v>
      </c>
      <c r="G114" s="234" t="n">
        <f aca="false">G115</f>
        <v>1883.2</v>
      </c>
      <c r="H114" s="234" t="n">
        <f aca="false">H115</f>
        <v>794.28631</v>
      </c>
      <c r="I114" s="234" t="n">
        <f aca="false">I115</f>
        <v>794.28631</v>
      </c>
      <c r="J114" s="235" t="n">
        <f aca="false">I114/G114*100</f>
        <v>42.1774803525913</v>
      </c>
      <c r="K114" s="235" t="n">
        <f aca="false">SUM(I114/H114*100)</f>
        <v>100</v>
      </c>
    </row>
    <row r="115" customFormat="false" ht="25.5" hidden="false" customHeight="false" outlineLevel="0" collapsed="false">
      <c r="A115" s="186"/>
      <c r="B115" s="187"/>
      <c r="C115" s="188" t="s">
        <v>350</v>
      </c>
      <c r="D115" s="187"/>
      <c r="E115" s="189" t="s">
        <v>351</v>
      </c>
      <c r="F115" s="190" t="n">
        <f aca="false">F116</f>
        <v>1805.3</v>
      </c>
      <c r="G115" s="190" t="n">
        <f aca="false">G116</f>
        <v>1883.2</v>
      </c>
      <c r="H115" s="190" t="n">
        <f aca="false">H116</f>
        <v>794.28631</v>
      </c>
      <c r="I115" s="190" t="n">
        <f aca="false">I116</f>
        <v>794.28631</v>
      </c>
      <c r="J115" s="191" t="n">
        <f aca="false">I115/G115*100</f>
        <v>42.1774803525913</v>
      </c>
      <c r="K115" s="191" t="n">
        <f aca="false">SUM(I115/H115*100)</f>
        <v>100</v>
      </c>
    </row>
    <row r="116" customFormat="false" ht="38.25" hidden="false" customHeight="false" outlineLevel="0" collapsed="false">
      <c r="A116" s="237"/>
      <c r="B116" s="238"/>
      <c r="C116" s="239" t="s">
        <v>370</v>
      </c>
      <c r="D116" s="238"/>
      <c r="E116" s="240" t="s">
        <v>457</v>
      </c>
      <c r="F116" s="241" t="n">
        <f aca="false">F117</f>
        <v>1805.3</v>
      </c>
      <c r="G116" s="241" t="n">
        <f aca="false">G117</f>
        <v>1883.2</v>
      </c>
      <c r="H116" s="241" t="n">
        <f aca="false">H117</f>
        <v>794.28631</v>
      </c>
      <c r="I116" s="241" t="n">
        <f aca="false">I117</f>
        <v>794.28631</v>
      </c>
      <c r="J116" s="242" t="n">
        <f aca="false">I116/G116*100</f>
        <v>42.1774803525913</v>
      </c>
      <c r="K116" s="242" t="n">
        <f aca="false">SUM(I116/H116*100)</f>
        <v>100</v>
      </c>
    </row>
    <row r="117" customFormat="false" ht="25.5" hidden="false" customHeight="false" outlineLevel="0" collapsed="false">
      <c r="A117" s="243"/>
      <c r="B117" s="244"/>
      <c r="C117" s="245" t="s">
        <v>372</v>
      </c>
      <c r="D117" s="244"/>
      <c r="E117" s="246" t="s">
        <v>458</v>
      </c>
      <c r="F117" s="247" t="n">
        <f aca="false">F118</f>
        <v>1805.3</v>
      </c>
      <c r="G117" s="247" t="n">
        <f aca="false">G118</f>
        <v>1883.2</v>
      </c>
      <c r="H117" s="247" t="n">
        <f aca="false">H118</f>
        <v>794.28631</v>
      </c>
      <c r="I117" s="247" t="n">
        <f aca="false">I118</f>
        <v>794.28631</v>
      </c>
      <c r="J117" s="248" t="n">
        <f aca="false">I117/G117*100</f>
        <v>42.1774803525913</v>
      </c>
      <c r="K117" s="248" t="n">
        <f aca="false">SUM(I117/H117*100)</f>
        <v>100</v>
      </c>
    </row>
    <row r="118" customFormat="false" ht="26.25" hidden="false" customHeight="false" outlineLevel="0" collapsed="false">
      <c r="A118" s="201"/>
      <c r="B118" s="201"/>
      <c r="C118" s="201" t="s">
        <v>459</v>
      </c>
      <c r="D118" s="201"/>
      <c r="E118" s="202" t="s">
        <v>460</v>
      </c>
      <c r="F118" s="217" t="n">
        <f aca="false">SUM(F119+F120)</f>
        <v>1805.3</v>
      </c>
      <c r="G118" s="217" t="n">
        <f aca="false">SUM(G119+G120)</f>
        <v>1883.2</v>
      </c>
      <c r="H118" s="217" t="n">
        <f aca="false">SUM(H119+H120)</f>
        <v>794.28631</v>
      </c>
      <c r="I118" s="217" t="n">
        <f aca="false">SUM(I119+I120)</f>
        <v>794.28631</v>
      </c>
      <c r="J118" s="218" t="n">
        <f aca="false">I118/G118*100</f>
        <v>42.1774803525913</v>
      </c>
      <c r="K118" s="218" t="n">
        <f aca="false">SUM(I118/H118*100)</f>
        <v>100</v>
      </c>
    </row>
    <row r="119" customFormat="false" ht="39" hidden="false" customHeight="false" outlineLevel="0" collapsed="false">
      <c r="A119" s="201"/>
      <c r="B119" s="201"/>
      <c r="C119" s="201"/>
      <c r="D119" s="201" t="s">
        <v>358</v>
      </c>
      <c r="E119" s="202" t="s">
        <v>359</v>
      </c>
      <c r="F119" s="217" t="n">
        <v>1719.8</v>
      </c>
      <c r="G119" s="217" t="n">
        <v>1797.7</v>
      </c>
      <c r="H119" s="217" t="n">
        <v>788.33244</v>
      </c>
      <c r="I119" s="217" t="n">
        <v>788.33244</v>
      </c>
      <c r="J119" s="218" t="n">
        <f aca="false">I119/G119*100</f>
        <v>43.852280135729</v>
      </c>
      <c r="K119" s="218" t="n">
        <f aca="false">SUM(I119/H119*100)</f>
        <v>100</v>
      </c>
    </row>
    <row r="120" customFormat="false" ht="26.25" hidden="false" customHeight="false" outlineLevel="0" collapsed="false">
      <c r="A120" s="201"/>
      <c r="B120" s="201"/>
      <c r="C120" s="201"/>
      <c r="D120" s="201" t="s">
        <v>364</v>
      </c>
      <c r="E120" s="202" t="s">
        <v>365</v>
      </c>
      <c r="F120" s="249" t="n">
        <f aca="false">131.1-45.6</f>
        <v>85.5</v>
      </c>
      <c r="G120" s="249" t="n">
        <f aca="false">131.1-45.6</f>
        <v>85.5</v>
      </c>
      <c r="H120" s="249" t="n">
        <v>5.95387</v>
      </c>
      <c r="I120" s="249" t="n">
        <v>5.95387</v>
      </c>
      <c r="J120" s="250" t="n">
        <f aca="false">I120/G120*100</f>
        <v>6.96359064327486</v>
      </c>
      <c r="K120" s="250" t="n">
        <f aca="false">SUM(I120/H120*100)</f>
        <v>100</v>
      </c>
    </row>
    <row r="121" customFormat="false" ht="15" hidden="false" customHeight="false" outlineLevel="0" collapsed="false">
      <c r="A121" s="177"/>
      <c r="B121" s="178" t="s">
        <v>461</v>
      </c>
      <c r="C121" s="179"/>
      <c r="D121" s="177"/>
      <c r="E121" s="180" t="s">
        <v>462</v>
      </c>
      <c r="F121" s="234" t="n">
        <f aca="false">F122+F136+F149</f>
        <v>26443.2</v>
      </c>
      <c r="G121" s="234" t="n">
        <f aca="false">G122+G136+G149</f>
        <v>26443.2</v>
      </c>
      <c r="H121" s="234" t="n">
        <f aca="false">H122+H136+H149</f>
        <v>11182.18231</v>
      </c>
      <c r="I121" s="234" t="n">
        <f aca="false">I122+I136+I149</f>
        <v>11096.48042</v>
      </c>
      <c r="J121" s="235" t="n">
        <f aca="false">I121/G121*100</f>
        <v>41.963455330671</v>
      </c>
      <c r="K121" s="235" t="n">
        <f aca="false">SUM(I121/H121*100)</f>
        <v>99.2335852910987</v>
      </c>
    </row>
    <row r="122" customFormat="false" ht="25.5" hidden="false" customHeight="false" outlineLevel="0" collapsed="false">
      <c r="A122" s="177"/>
      <c r="B122" s="178" t="s">
        <v>463</v>
      </c>
      <c r="C122" s="179"/>
      <c r="D122" s="178"/>
      <c r="E122" s="233" t="s">
        <v>464</v>
      </c>
      <c r="F122" s="234" t="n">
        <f aca="false">F123</f>
        <v>20744.5</v>
      </c>
      <c r="G122" s="234" t="n">
        <f aca="false">G123</f>
        <v>20744.5</v>
      </c>
      <c r="H122" s="234" t="n">
        <f aca="false">H123</f>
        <v>10098.645</v>
      </c>
      <c r="I122" s="234" t="n">
        <f aca="false">I123</f>
        <v>10012.94311</v>
      </c>
      <c r="J122" s="235" t="n">
        <f aca="false">I122/G122*100</f>
        <v>48.2679414302586</v>
      </c>
      <c r="K122" s="235" t="n">
        <f aca="false">SUM(I122/H122*100)</f>
        <v>99.1513525824504</v>
      </c>
    </row>
    <row r="123" customFormat="false" ht="25.5" hidden="false" customHeight="false" outlineLevel="0" collapsed="false">
      <c r="A123" s="177"/>
      <c r="B123" s="178"/>
      <c r="C123" s="179" t="s">
        <v>348</v>
      </c>
      <c r="D123" s="177"/>
      <c r="E123" s="233" t="s">
        <v>349</v>
      </c>
      <c r="F123" s="234" t="n">
        <f aca="false">F124</f>
        <v>20744.5</v>
      </c>
      <c r="G123" s="234" t="n">
        <f aca="false">G124</f>
        <v>20744.5</v>
      </c>
      <c r="H123" s="234" t="n">
        <f aca="false">H124</f>
        <v>10098.645</v>
      </c>
      <c r="I123" s="234" t="n">
        <f aca="false">I124</f>
        <v>10012.94311</v>
      </c>
      <c r="J123" s="235" t="n">
        <f aca="false">I123/G123*100</f>
        <v>48.2679414302586</v>
      </c>
      <c r="K123" s="235" t="n">
        <f aca="false">SUM(I123/H123*100)</f>
        <v>99.1513525824504</v>
      </c>
    </row>
    <row r="124" customFormat="false" ht="38.25" hidden="false" customHeight="false" outlineLevel="0" collapsed="false">
      <c r="A124" s="186"/>
      <c r="B124" s="187"/>
      <c r="C124" s="188" t="s">
        <v>465</v>
      </c>
      <c r="D124" s="187"/>
      <c r="E124" s="189" t="s">
        <v>466</v>
      </c>
      <c r="F124" s="190" t="n">
        <f aca="false">F125</f>
        <v>20744.5</v>
      </c>
      <c r="G124" s="190" t="n">
        <f aca="false">G125</f>
        <v>20744.5</v>
      </c>
      <c r="H124" s="190" t="n">
        <f aca="false">H125</f>
        <v>10098.645</v>
      </c>
      <c r="I124" s="190" t="n">
        <f aca="false">I125</f>
        <v>10012.94311</v>
      </c>
      <c r="J124" s="191" t="n">
        <f aca="false">I124/G124*100</f>
        <v>48.2679414302586</v>
      </c>
      <c r="K124" s="191" t="n">
        <f aca="false">SUM(I124/H124*100)</f>
        <v>99.1513525824504</v>
      </c>
    </row>
    <row r="125" customFormat="false" ht="26.25" hidden="false" customHeight="false" outlineLevel="0" collapsed="false">
      <c r="A125" s="196"/>
      <c r="B125" s="196"/>
      <c r="C125" s="196" t="s">
        <v>467</v>
      </c>
      <c r="D125" s="196"/>
      <c r="E125" s="262" t="s">
        <v>468</v>
      </c>
      <c r="F125" s="198" t="n">
        <f aca="false">F126+F128+F132+F130</f>
        <v>20744.5</v>
      </c>
      <c r="G125" s="198" t="n">
        <f aca="false">G126+G128+G132+G130</f>
        <v>20744.5</v>
      </c>
      <c r="H125" s="198" t="n">
        <f aca="false">H126+H128+H132+H130</f>
        <v>10098.645</v>
      </c>
      <c r="I125" s="198" t="n">
        <f aca="false">I126+I128+I132+I130</f>
        <v>10012.94311</v>
      </c>
      <c r="J125" s="199" t="n">
        <f aca="false">I125/G125*100</f>
        <v>48.2679414302586</v>
      </c>
      <c r="K125" s="199" t="n">
        <f aca="false">SUM(I125/H125*100)</f>
        <v>99.1513525824504</v>
      </c>
    </row>
    <row r="126" customFormat="false" ht="15" hidden="false" customHeight="false" outlineLevel="0" collapsed="false">
      <c r="A126" s="201"/>
      <c r="B126" s="201"/>
      <c r="C126" s="201" t="s">
        <v>469</v>
      </c>
      <c r="D126" s="201"/>
      <c r="E126" s="211" t="s">
        <v>470</v>
      </c>
      <c r="F126" s="203" t="n">
        <f aca="false">SUM(F127)</f>
        <v>36.8</v>
      </c>
      <c r="G126" s="203" t="n">
        <f aca="false">SUM(G127)</f>
        <v>36.8</v>
      </c>
      <c r="H126" s="203" t="n">
        <f aca="false">SUM(H127)</f>
        <v>21.6</v>
      </c>
      <c r="I126" s="203" t="n">
        <f aca="false">SUM(I127)</f>
        <v>21.6</v>
      </c>
      <c r="J126" s="204" t="n">
        <f aca="false">I126/G126*100</f>
        <v>58.6956521739131</v>
      </c>
      <c r="K126" s="204" t="n">
        <f aca="false">SUM(I126/H126*100)</f>
        <v>100</v>
      </c>
    </row>
    <row r="127" customFormat="false" ht="26.25" hidden="false" customHeight="false" outlineLevel="0" collapsed="false">
      <c r="A127" s="201"/>
      <c r="B127" s="201"/>
      <c r="C127" s="201"/>
      <c r="D127" s="201" t="s">
        <v>364</v>
      </c>
      <c r="E127" s="202" t="s">
        <v>365</v>
      </c>
      <c r="F127" s="203" t="n">
        <v>36.8</v>
      </c>
      <c r="G127" s="203" t="n">
        <v>36.8</v>
      </c>
      <c r="H127" s="203" t="n">
        <v>21.6</v>
      </c>
      <c r="I127" s="203" t="n">
        <v>21.6</v>
      </c>
      <c r="J127" s="204" t="n">
        <f aca="false">I127/G127*100</f>
        <v>58.6956521739131</v>
      </c>
      <c r="K127" s="204" t="n">
        <f aca="false">SUM(I127/H127*100)</f>
        <v>100</v>
      </c>
    </row>
    <row r="128" customFormat="false" ht="39" hidden="false" customHeight="false" outlineLevel="0" collapsed="false">
      <c r="A128" s="201"/>
      <c r="B128" s="201"/>
      <c r="C128" s="201" t="s">
        <v>471</v>
      </c>
      <c r="D128" s="201"/>
      <c r="E128" s="202" t="s">
        <v>472</v>
      </c>
      <c r="F128" s="203" t="n">
        <f aca="false">F129</f>
        <v>154.3</v>
      </c>
      <c r="G128" s="203" t="n">
        <f aca="false">G129</f>
        <v>154.3</v>
      </c>
      <c r="H128" s="203" t="n">
        <f aca="false">H129</f>
        <v>99.4</v>
      </c>
      <c r="I128" s="203" t="n">
        <f aca="false">I129</f>
        <v>99.4</v>
      </c>
      <c r="J128" s="204" t="n">
        <f aca="false">I128/G128*100</f>
        <v>64.4199611147116</v>
      </c>
      <c r="K128" s="204" t="n">
        <f aca="false">SUM(I128/H128*100)</f>
        <v>100</v>
      </c>
    </row>
    <row r="129" customFormat="false" ht="26.25" hidden="false" customHeight="false" outlineLevel="0" collapsed="false">
      <c r="A129" s="201"/>
      <c r="B129" s="201"/>
      <c r="C129" s="201"/>
      <c r="D129" s="201" t="s">
        <v>364</v>
      </c>
      <c r="E129" s="202" t="s">
        <v>365</v>
      </c>
      <c r="F129" s="203" t="n">
        <v>154.3</v>
      </c>
      <c r="G129" s="203" t="n">
        <v>154.3</v>
      </c>
      <c r="H129" s="203" t="n">
        <v>99.4</v>
      </c>
      <c r="I129" s="203" t="n">
        <v>99.4</v>
      </c>
      <c r="J129" s="204" t="n">
        <f aca="false">I129/G129*100</f>
        <v>64.4199611147116</v>
      </c>
      <c r="K129" s="204" t="n">
        <f aca="false">SUM(I129/H129*100)</f>
        <v>100</v>
      </c>
    </row>
    <row r="130" customFormat="false" ht="26.25" hidden="false" customHeight="false" outlineLevel="0" collapsed="false">
      <c r="A130" s="201"/>
      <c r="B130" s="201"/>
      <c r="C130" s="201" t="s">
        <v>473</v>
      </c>
      <c r="D130" s="201"/>
      <c r="E130" s="202" t="s">
        <v>474</v>
      </c>
      <c r="F130" s="203" t="n">
        <f aca="false">F131</f>
        <v>618.9</v>
      </c>
      <c r="G130" s="203" t="n">
        <f aca="false">G131</f>
        <v>618.9</v>
      </c>
      <c r="H130" s="203" t="n">
        <f aca="false">H131</f>
        <v>475.645</v>
      </c>
      <c r="I130" s="203" t="n">
        <f aca="false">I131</f>
        <v>475.645</v>
      </c>
      <c r="J130" s="204" t="n">
        <f aca="false">I130/G130*100</f>
        <v>76.8532880917757</v>
      </c>
      <c r="K130" s="204" t="n">
        <f aca="false">SUM(I130/H130*100)</f>
        <v>100</v>
      </c>
    </row>
    <row r="131" customFormat="false" ht="26.25" hidden="false" customHeight="false" outlineLevel="0" collapsed="false">
      <c r="A131" s="201"/>
      <c r="B131" s="201"/>
      <c r="C131" s="201"/>
      <c r="D131" s="201" t="s">
        <v>364</v>
      </c>
      <c r="E131" s="202" t="s">
        <v>365</v>
      </c>
      <c r="F131" s="203" t="n">
        <v>618.9</v>
      </c>
      <c r="G131" s="203" t="n">
        <v>618.9</v>
      </c>
      <c r="H131" s="203" t="n">
        <v>475.645</v>
      </c>
      <c r="I131" s="203" t="n">
        <v>475.645</v>
      </c>
      <c r="J131" s="204" t="n">
        <f aca="false">I131/G131*100</f>
        <v>76.8532880917757</v>
      </c>
      <c r="K131" s="204" t="n">
        <f aca="false">SUM(I131/H131*100)</f>
        <v>100</v>
      </c>
    </row>
    <row r="132" customFormat="false" ht="15" hidden="false" customHeight="false" outlineLevel="0" collapsed="false">
      <c r="A132" s="201"/>
      <c r="B132" s="201"/>
      <c r="C132" s="201" t="s">
        <v>475</v>
      </c>
      <c r="D132" s="201"/>
      <c r="E132" s="263" t="s">
        <v>476</v>
      </c>
      <c r="F132" s="203" t="n">
        <f aca="false">F133+F134</f>
        <v>19934.5</v>
      </c>
      <c r="G132" s="203" t="n">
        <f aca="false">G133+G134+G135</f>
        <v>19934.5</v>
      </c>
      <c r="H132" s="203" t="n">
        <f aca="false">H133+H134+H135</f>
        <v>9502</v>
      </c>
      <c r="I132" s="203" t="n">
        <f aca="false">I133+I134+I135</f>
        <v>9416.29811</v>
      </c>
      <c r="J132" s="204" t="n">
        <f aca="false">I132/G132*100</f>
        <v>47.2361890692016</v>
      </c>
      <c r="K132" s="204" t="n">
        <f aca="false">SUM(I132/H132*100)</f>
        <v>99.0980647232162</v>
      </c>
    </row>
    <row r="133" customFormat="false" ht="39" hidden="false" customHeight="false" outlineLevel="0" collapsed="false">
      <c r="A133" s="201"/>
      <c r="B133" s="201"/>
      <c r="C133" s="201"/>
      <c r="D133" s="201" t="s">
        <v>358</v>
      </c>
      <c r="E133" s="202" t="s">
        <v>359</v>
      </c>
      <c r="F133" s="264" t="n">
        <f aca="false">18078.8+253.7</f>
        <v>18332.5</v>
      </c>
      <c r="G133" s="264" t="n">
        <f aca="false">18078.8+253.7</f>
        <v>18332.5</v>
      </c>
      <c r="H133" s="264" t="n">
        <v>8700</v>
      </c>
      <c r="I133" s="264" t="n">
        <v>8625.9355</v>
      </c>
      <c r="J133" s="265" t="n">
        <f aca="false">I133/G133*100</f>
        <v>47.0526960316378</v>
      </c>
      <c r="K133" s="265" t="n">
        <f aca="false">SUM(I133/H133*100)</f>
        <v>99.148683908046</v>
      </c>
    </row>
    <row r="134" customFormat="false" ht="26.25" hidden="false" customHeight="false" outlineLevel="0" collapsed="false">
      <c r="A134" s="201"/>
      <c r="B134" s="201"/>
      <c r="C134" s="201"/>
      <c r="D134" s="201" t="s">
        <v>364</v>
      </c>
      <c r="E134" s="202" t="s">
        <v>365</v>
      </c>
      <c r="F134" s="266" t="n">
        <v>1602</v>
      </c>
      <c r="G134" s="266" t="n">
        <v>1600</v>
      </c>
      <c r="H134" s="266" t="n">
        <v>800</v>
      </c>
      <c r="I134" s="266" t="n">
        <v>788.36261</v>
      </c>
      <c r="J134" s="267" t="n">
        <f aca="false">I134/G134*100</f>
        <v>49.272663125</v>
      </c>
      <c r="K134" s="267" t="n">
        <f aca="false">SUM(I134/H134*100)</f>
        <v>98.54532625</v>
      </c>
    </row>
    <row r="135" customFormat="false" ht="15" hidden="false" customHeight="false" outlineLevel="0" collapsed="false">
      <c r="A135" s="201"/>
      <c r="B135" s="201"/>
      <c r="C135" s="201"/>
      <c r="D135" s="201" t="s">
        <v>368</v>
      </c>
      <c r="E135" s="202" t="s">
        <v>369</v>
      </c>
      <c r="F135" s="266" t="n">
        <v>0</v>
      </c>
      <c r="G135" s="266" t="n">
        <v>2</v>
      </c>
      <c r="H135" s="266" t="n">
        <v>2</v>
      </c>
      <c r="I135" s="266" t="n">
        <v>2</v>
      </c>
      <c r="J135" s="267" t="n">
        <f aca="false">I135/G135*100</f>
        <v>100</v>
      </c>
      <c r="K135" s="267" t="n">
        <f aca="false">SUM(I135/H135*100)</f>
        <v>100</v>
      </c>
    </row>
    <row r="136" customFormat="false" ht="15" hidden="false" customHeight="false" outlineLevel="0" collapsed="false">
      <c r="A136" s="201"/>
      <c r="B136" s="178" t="s">
        <v>477</v>
      </c>
      <c r="C136" s="179"/>
      <c r="D136" s="178"/>
      <c r="E136" s="180" t="s">
        <v>478</v>
      </c>
      <c r="F136" s="208" t="n">
        <f aca="false">F137</f>
        <v>4616.2</v>
      </c>
      <c r="G136" s="208" t="n">
        <f aca="false">G137</f>
        <v>4616.2</v>
      </c>
      <c r="H136" s="208" t="n">
        <f aca="false">H137</f>
        <v>626.08731</v>
      </c>
      <c r="I136" s="208" t="n">
        <f aca="false">I137</f>
        <v>626.08731</v>
      </c>
      <c r="J136" s="209" t="n">
        <f aca="false">I136/G136*100</f>
        <v>13.5628289502188</v>
      </c>
      <c r="K136" s="209" t="n">
        <f aca="false">SUM(I136/H136*100)</f>
        <v>100</v>
      </c>
    </row>
    <row r="137" customFormat="false" ht="15" hidden="false" customHeight="false" outlineLevel="0" collapsed="false">
      <c r="A137" s="201"/>
      <c r="B137" s="232"/>
      <c r="C137" s="179" t="s">
        <v>348</v>
      </c>
      <c r="D137" s="177"/>
      <c r="E137" s="233" t="s">
        <v>479</v>
      </c>
      <c r="F137" s="208" t="n">
        <f aca="false">F138</f>
        <v>4616.2</v>
      </c>
      <c r="G137" s="208" t="n">
        <f aca="false">G138</f>
        <v>4616.2</v>
      </c>
      <c r="H137" s="208" t="n">
        <f aca="false">H138</f>
        <v>626.08731</v>
      </c>
      <c r="I137" s="208" t="n">
        <f aca="false">I138</f>
        <v>626.08731</v>
      </c>
      <c r="J137" s="209" t="n">
        <f aca="false">I137/G137*100</f>
        <v>13.5628289502188</v>
      </c>
      <c r="K137" s="209" t="n">
        <f aca="false">SUM(I137/H137*100)</f>
        <v>100</v>
      </c>
    </row>
    <row r="138" customFormat="false" ht="38.25" hidden="false" customHeight="false" outlineLevel="0" collapsed="false">
      <c r="A138" s="187"/>
      <c r="B138" s="187"/>
      <c r="C138" s="188" t="s">
        <v>465</v>
      </c>
      <c r="D138" s="187"/>
      <c r="E138" s="189" t="s">
        <v>480</v>
      </c>
      <c r="F138" s="190" t="n">
        <f aca="false">F139</f>
        <v>4616.2</v>
      </c>
      <c r="G138" s="190" t="n">
        <f aca="false">G139</f>
        <v>4616.2</v>
      </c>
      <c r="H138" s="190" t="n">
        <f aca="false">H139</f>
        <v>626.08731</v>
      </c>
      <c r="I138" s="190" t="n">
        <f aca="false">I139</f>
        <v>626.08731</v>
      </c>
      <c r="J138" s="191" t="n">
        <f aca="false">I138/G138*100</f>
        <v>13.5628289502188</v>
      </c>
      <c r="K138" s="191" t="n">
        <f aca="false">SUM(I138/H138*100)</f>
        <v>100</v>
      </c>
    </row>
    <row r="139" customFormat="false" ht="26.25" hidden="false" customHeight="false" outlineLevel="0" collapsed="false">
      <c r="A139" s="196"/>
      <c r="B139" s="196"/>
      <c r="C139" s="196" t="s">
        <v>481</v>
      </c>
      <c r="D139" s="196"/>
      <c r="E139" s="262" t="s">
        <v>482</v>
      </c>
      <c r="F139" s="198" t="n">
        <f aca="false">F140+F142+F146</f>
        <v>4616.2</v>
      </c>
      <c r="G139" s="198" t="n">
        <f aca="false">G140+G142+G146</f>
        <v>4616.2</v>
      </c>
      <c r="H139" s="198" t="n">
        <f aca="false">H140+H142+H146</f>
        <v>626.08731</v>
      </c>
      <c r="I139" s="198" t="n">
        <f aca="false">I140+I142+I146</f>
        <v>626.08731</v>
      </c>
      <c r="J139" s="199" t="n">
        <f aca="false">I139/G139*100</f>
        <v>13.5628289502188</v>
      </c>
      <c r="K139" s="199" t="n">
        <f aca="false">SUM(I139/H139*100)</f>
        <v>100</v>
      </c>
    </row>
    <row r="140" customFormat="false" ht="15" hidden="false" customHeight="false" outlineLevel="0" collapsed="false">
      <c r="A140" s="201"/>
      <c r="B140" s="201"/>
      <c r="C140" s="201" t="s">
        <v>483</v>
      </c>
      <c r="D140" s="201"/>
      <c r="E140" s="268" t="s">
        <v>484</v>
      </c>
      <c r="F140" s="203" t="n">
        <f aca="false">F141</f>
        <v>115.9</v>
      </c>
      <c r="G140" s="203" t="n">
        <f aca="false">G141</f>
        <v>115.9</v>
      </c>
      <c r="H140" s="203" t="n">
        <f aca="false">H141</f>
        <v>0</v>
      </c>
      <c r="I140" s="203" t="n">
        <f aca="false">I141</f>
        <v>0</v>
      </c>
      <c r="J140" s="204" t="n">
        <f aca="false">I140/G140*100</f>
        <v>0</v>
      </c>
      <c r="K140" s="204"/>
    </row>
    <row r="141" customFormat="false" ht="26.25" hidden="false" customHeight="false" outlineLevel="0" collapsed="false">
      <c r="A141" s="201"/>
      <c r="B141" s="201"/>
      <c r="C141" s="201"/>
      <c r="D141" s="201" t="s">
        <v>364</v>
      </c>
      <c r="E141" s="202" t="s">
        <v>365</v>
      </c>
      <c r="F141" s="203" t="n">
        <v>115.9</v>
      </c>
      <c r="G141" s="203" t="n">
        <v>115.9</v>
      </c>
      <c r="H141" s="203" t="n">
        <v>0</v>
      </c>
      <c r="I141" s="203" t="n">
        <v>0</v>
      </c>
      <c r="J141" s="204" t="n">
        <f aca="false">I141/G141*100</f>
        <v>0</v>
      </c>
      <c r="K141" s="204"/>
    </row>
    <row r="142" customFormat="false" ht="26.25" hidden="false" customHeight="false" outlineLevel="0" collapsed="false">
      <c r="A142" s="201"/>
      <c r="B142" s="201"/>
      <c r="C142" s="201" t="s">
        <v>485</v>
      </c>
      <c r="D142" s="201"/>
      <c r="E142" s="269" t="s">
        <v>486</v>
      </c>
      <c r="F142" s="203" t="n">
        <f aca="false">F143+F144</f>
        <v>4001.6</v>
      </c>
      <c r="G142" s="203" t="n">
        <f aca="false">G143+G144+G145</f>
        <v>4001.6</v>
      </c>
      <c r="H142" s="203" t="n">
        <f aca="false">H143+H144+H145</f>
        <v>626.08731</v>
      </c>
      <c r="I142" s="203" t="n">
        <f aca="false">I143+I144+I145</f>
        <v>626.08731</v>
      </c>
      <c r="J142" s="204" t="n">
        <f aca="false">I142/G142*100</f>
        <v>15.6459243802479</v>
      </c>
      <c r="K142" s="204" t="n">
        <f aca="false">SUM(I142/H142*100)</f>
        <v>100</v>
      </c>
    </row>
    <row r="143" customFormat="false" ht="26.25" hidden="false" customHeight="false" outlineLevel="0" collapsed="false">
      <c r="A143" s="201"/>
      <c r="B143" s="201"/>
      <c r="C143" s="201"/>
      <c r="D143" s="201" t="s">
        <v>364</v>
      </c>
      <c r="E143" s="202" t="s">
        <v>365</v>
      </c>
      <c r="F143" s="203" t="n">
        <f aca="false">3894-24.3</f>
        <v>3869.7</v>
      </c>
      <c r="G143" s="212" t="n">
        <v>3719.7</v>
      </c>
      <c r="H143" s="203" t="n">
        <v>476.08731</v>
      </c>
      <c r="I143" s="203" t="n">
        <v>476.08731</v>
      </c>
      <c r="J143" s="204" t="n">
        <f aca="false">I143/G143*100</f>
        <v>12.7990781514638</v>
      </c>
      <c r="K143" s="204" t="n">
        <f aca="false">SUM(I143/H143*100)</f>
        <v>100</v>
      </c>
    </row>
    <row r="144" customFormat="false" ht="26.25" hidden="false" customHeight="false" outlineLevel="0" collapsed="false">
      <c r="A144" s="201"/>
      <c r="B144" s="201"/>
      <c r="C144" s="201"/>
      <c r="D144" s="201" t="s">
        <v>447</v>
      </c>
      <c r="E144" s="202" t="s">
        <v>448</v>
      </c>
      <c r="F144" s="203" t="n">
        <f aca="false">107.6+24.3</f>
        <v>131.9</v>
      </c>
      <c r="G144" s="212" t="n">
        <f aca="false">107.6+24.3</f>
        <v>131.9</v>
      </c>
      <c r="H144" s="203" t="n">
        <v>0</v>
      </c>
      <c r="I144" s="203" t="n">
        <v>0</v>
      </c>
      <c r="J144" s="204" t="n">
        <f aca="false">I144/G144*100</f>
        <v>0</v>
      </c>
      <c r="K144" s="204"/>
    </row>
    <row r="145" customFormat="false" ht="15" hidden="false" customHeight="false" outlineLevel="0" collapsed="false">
      <c r="A145" s="201"/>
      <c r="B145" s="201"/>
      <c r="C145" s="201"/>
      <c r="D145" s="201" t="s">
        <v>368</v>
      </c>
      <c r="E145" s="202" t="s">
        <v>369</v>
      </c>
      <c r="F145" s="203" t="n">
        <v>0</v>
      </c>
      <c r="G145" s="212" t="n">
        <v>150</v>
      </c>
      <c r="H145" s="203" t="n">
        <v>150</v>
      </c>
      <c r="I145" s="203" t="n">
        <v>150</v>
      </c>
      <c r="J145" s="204" t="n">
        <f aca="false">I145/G145*100</f>
        <v>100</v>
      </c>
      <c r="K145" s="204" t="n">
        <f aca="false">SUM(I145/H145*100)</f>
        <v>100</v>
      </c>
    </row>
    <row r="146" customFormat="false" ht="26.25" hidden="false" customHeight="false" outlineLevel="0" collapsed="false">
      <c r="A146" s="201"/>
      <c r="B146" s="201"/>
      <c r="C146" s="201" t="s">
        <v>487</v>
      </c>
      <c r="D146" s="201"/>
      <c r="E146" s="270" t="s">
        <v>488</v>
      </c>
      <c r="F146" s="203" t="n">
        <f aca="false">SUM(F148)</f>
        <v>498.7</v>
      </c>
      <c r="G146" s="203" t="n">
        <f aca="false">SUM(G148+G147)</f>
        <v>498.7</v>
      </c>
      <c r="H146" s="203" t="n">
        <f aca="false">SUM(H148)</f>
        <v>0</v>
      </c>
      <c r="I146" s="203" t="n">
        <f aca="false">SUM(I148)</f>
        <v>0</v>
      </c>
      <c r="J146" s="204" t="n">
        <f aca="false">I146/G146*100</f>
        <v>0</v>
      </c>
      <c r="K146" s="204"/>
    </row>
    <row r="147" customFormat="false" ht="39" hidden="false" customHeight="false" outlineLevel="0" collapsed="false">
      <c r="A147" s="201"/>
      <c r="B147" s="201"/>
      <c r="C147" s="201"/>
      <c r="D147" s="201" t="s">
        <v>358</v>
      </c>
      <c r="E147" s="202" t="s">
        <v>359</v>
      </c>
      <c r="F147" s="203" t="n">
        <v>0</v>
      </c>
      <c r="G147" s="203" t="n">
        <v>485.5</v>
      </c>
      <c r="H147" s="203" t="n">
        <v>0</v>
      </c>
      <c r="I147" s="203" t="n">
        <v>0</v>
      </c>
      <c r="J147" s="204" t="n">
        <f aca="false">I147/G147*100</f>
        <v>0</v>
      </c>
      <c r="K147" s="204"/>
    </row>
    <row r="148" customFormat="false" ht="26.25" hidden="false" customHeight="false" outlineLevel="0" collapsed="false">
      <c r="A148" s="201"/>
      <c r="B148" s="201"/>
      <c r="C148" s="201"/>
      <c r="D148" s="201" t="s">
        <v>364</v>
      </c>
      <c r="E148" s="202" t="s">
        <v>365</v>
      </c>
      <c r="F148" s="203" t="n">
        <v>498.7</v>
      </c>
      <c r="G148" s="203" t="n">
        <v>13.2</v>
      </c>
      <c r="H148" s="203" t="n">
        <v>0</v>
      </c>
      <c r="I148" s="203" t="n">
        <v>0</v>
      </c>
      <c r="J148" s="204" t="n">
        <f aca="false">I148/G148*100</f>
        <v>0</v>
      </c>
      <c r="K148" s="204"/>
    </row>
    <row r="149" customFormat="false" ht="25.5" hidden="false" customHeight="false" outlineLevel="0" collapsed="false">
      <c r="A149" s="201"/>
      <c r="B149" s="178" t="s">
        <v>489</v>
      </c>
      <c r="C149" s="179"/>
      <c r="D149" s="178"/>
      <c r="E149" s="233" t="s">
        <v>490</v>
      </c>
      <c r="F149" s="208" t="n">
        <f aca="false">F150</f>
        <v>1082.5</v>
      </c>
      <c r="G149" s="208" t="n">
        <f aca="false">G150</f>
        <v>1082.5</v>
      </c>
      <c r="H149" s="208" t="n">
        <f aca="false">H150</f>
        <v>457.45</v>
      </c>
      <c r="I149" s="208" t="n">
        <f aca="false">I150</f>
        <v>457.45</v>
      </c>
      <c r="J149" s="209" t="n">
        <f aca="false">I149/G149*100</f>
        <v>42.2586605080831</v>
      </c>
      <c r="K149" s="209" t="n">
        <f aca="false">SUM(I149/H149*100)</f>
        <v>100</v>
      </c>
    </row>
    <row r="150" customFormat="false" ht="25.5" hidden="false" customHeight="false" outlineLevel="0" collapsed="false">
      <c r="A150" s="201"/>
      <c r="B150" s="178"/>
      <c r="C150" s="179" t="s">
        <v>348</v>
      </c>
      <c r="D150" s="177"/>
      <c r="E150" s="233" t="s">
        <v>349</v>
      </c>
      <c r="F150" s="208" t="n">
        <f aca="false">F151+F172</f>
        <v>1082.5</v>
      </c>
      <c r="G150" s="208" t="n">
        <f aca="false">G151+G172</f>
        <v>1082.5</v>
      </c>
      <c r="H150" s="208" t="n">
        <f aca="false">H151+H172</f>
        <v>457.45</v>
      </c>
      <c r="I150" s="208" t="n">
        <f aca="false">I151+I172</f>
        <v>457.45</v>
      </c>
      <c r="J150" s="209" t="n">
        <f aca="false">I150/G150*100</f>
        <v>42.2586605080831</v>
      </c>
      <c r="K150" s="209" t="n">
        <f aca="false">SUM(I150/H150*100)</f>
        <v>100</v>
      </c>
    </row>
    <row r="151" customFormat="false" ht="25.5" hidden="false" customHeight="false" outlineLevel="0" collapsed="false">
      <c r="A151" s="187"/>
      <c r="B151" s="187"/>
      <c r="C151" s="188" t="s">
        <v>491</v>
      </c>
      <c r="D151" s="187"/>
      <c r="E151" s="189" t="s">
        <v>492</v>
      </c>
      <c r="F151" s="190" t="n">
        <f aca="false">F152+F158</f>
        <v>865.3</v>
      </c>
      <c r="G151" s="190" t="n">
        <f aca="false">G152+G158</f>
        <v>865.3</v>
      </c>
      <c r="H151" s="190" t="n">
        <f aca="false">H152+H158</f>
        <v>247.7</v>
      </c>
      <c r="I151" s="190" t="n">
        <f aca="false">I152+I158</f>
        <v>247.7</v>
      </c>
      <c r="J151" s="191" t="n">
        <f aca="false">I151/G151*100</f>
        <v>28.6259100889865</v>
      </c>
      <c r="K151" s="191" t="n">
        <f aca="false">SUM(I151/H151*100)</f>
        <v>100</v>
      </c>
    </row>
    <row r="152" customFormat="false" ht="39" hidden="false" customHeight="false" outlineLevel="0" collapsed="false">
      <c r="A152" s="192"/>
      <c r="B152" s="192"/>
      <c r="C152" s="192" t="s">
        <v>493</v>
      </c>
      <c r="D152" s="192"/>
      <c r="E152" s="214" t="s">
        <v>494</v>
      </c>
      <c r="F152" s="194" t="n">
        <f aca="false">F153</f>
        <v>538.2</v>
      </c>
      <c r="G152" s="194" t="n">
        <f aca="false">G153</f>
        <v>538.2</v>
      </c>
      <c r="H152" s="194" t="n">
        <f aca="false">H153</f>
        <v>60</v>
      </c>
      <c r="I152" s="194" t="n">
        <f aca="false">I153</f>
        <v>60</v>
      </c>
      <c r="J152" s="195" t="n">
        <f aca="false">I152/G152*100</f>
        <v>11.1482720178372</v>
      </c>
      <c r="K152" s="195" t="n">
        <f aca="false">SUM(I152/H152*100)</f>
        <v>100</v>
      </c>
    </row>
    <row r="153" customFormat="false" ht="39" hidden="false" customHeight="false" outlineLevel="0" collapsed="false">
      <c r="A153" s="196"/>
      <c r="B153" s="196"/>
      <c r="C153" s="196" t="s">
        <v>495</v>
      </c>
      <c r="D153" s="215"/>
      <c r="E153" s="197" t="s">
        <v>496</v>
      </c>
      <c r="F153" s="198" t="n">
        <f aca="false">F154+F156</f>
        <v>538.2</v>
      </c>
      <c r="G153" s="198" t="n">
        <f aca="false">G154+G156</f>
        <v>538.2</v>
      </c>
      <c r="H153" s="198" t="n">
        <f aca="false">H154+H156</f>
        <v>60</v>
      </c>
      <c r="I153" s="198" t="n">
        <f aca="false">I154+I156</f>
        <v>60</v>
      </c>
      <c r="J153" s="199" t="n">
        <f aca="false">I153/G153*100</f>
        <v>11.1482720178372</v>
      </c>
      <c r="K153" s="199" t="n">
        <f aca="false">SUM(I153/H153*100)</f>
        <v>100</v>
      </c>
    </row>
    <row r="154" customFormat="false" ht="39" hidden="false" customHeight="false" outlineLevel="0" collapsed="false">
      <c r="A154" s="201"/>
      <c r="B154" s="201"/>
      <c r="C154" s="201" t="s">
        <v>497</v>
      </c>
      <c r="D154" s="201"/>
      <c r="E154" s="202" t="s">
        <v>498</v>
      </c>
      <c r="F154" s="203" t="n">
        <f aca="false">F155</f>
        <v>7.4</v>
      </c>
      <c r="G154" s="203" t="n">
        <f aca="false">G155</f>
        <v>7.4</v>
      </c>
      <c r="H154" s="203" t="n">
        <f aca="false">H155</f>
        <v>0</v>
      </c>
      <c r="I154" s="203" t="n">
        <f aca="false">I155</f>
        <v>0</v>
      </c>
      <c r="J154" s="204" t="n">
        <f aca="false">I154/G154*100</f>
        <v>0</v>
      </c>
      <c r="K154" s="204"/>
    </row>
    <row r="155" customFormat="false" ht="26.25" hidden="false" customHeight="false" outlineLevel="0" collapsed="false">
      <c r="A155" s="201"/>
      <c r="B155" s="201"/>
      <c r="C155" s="201"/>
      <c r="D155" s="201" t="s">
        <v>364</v>
      </c>
      <c r="E155" s="202" t="s">
        <v>365</v>
      </c>
      <c r="F155" s="203" t="n">
        <v>7.4</v>
      </c>
      <c r="G155" s="203" t="n">
        <v>7.4</v>
      </c>
      <c r="H155" s="203" t="n">
        <v>0</v>
      </c>
      <c r="I155" s="203" t="n">
        <v>0</v>
      </c>
      <c r="J155" s="204" t="n">
        <f aca="false">I155/G155*100</f>
        <v>0</v>
      </c>
      <c r="K155" s="204"/>
    </row>
    <row r="156" customFormat="false" ht="51.75" hidden="false" customHeight="false" outlineLevel="0" collapsed="false">
      <c r="A156" s="201"/>
      <c r="B156" s="201"/>
      <c r="C156" s="201" t="s">
        <v>499</v>
      </c>
      <c r="D156" s="201"/>
      <c r="E156" s="202" t="s">
        <v>500</v>
      </c>
      <c r="F156" s="203" t="n">
        <f aca="false">F157</f>
        <v>530.8</v>
      </c>
      <c r="G156" s="203" t="n">
        <f aca="false">G157</f>
        <v>530.8</v>
      </c>
      <c r="H156" s="203" t="n">
        <f aca="false">H157</f>
        <v>60</v>
      </c>
      <c r="I156" s="203" t="n">
        <f aca="false">I157</f>
        <v>60</v>
      </c>
      <c r="J156" s="204" t="n">
        <f aca="false">I156/G156*100</f>
        <v>11.3036925395629</v>
      </c>
      <c r="K156" s="204" t="n">
        <f aca="false">SUM(I156/H156*100)</f>
        <v>100</v>
      </c>
    </row>
    <row r="157" customFormat="false" ht="26.25" hidden="false" customHeight="false" outlineLevel="0" collapsed="false">
      <c r="A157" s="201"/>
      <c r="B157" s="201"/>
      <c r="C157" s="201"/>
      <c r="D157" s="201" t="s">
        <v>364</v>
      </c>
      <c r="E157" s="202" t="s">
        <v>365</v>
      </c>
      <c r="F157" s="203" t="n">
        <v>530.8</v>
      </c>
      <c r="G157" s="203" t="n">
        <v>530.8</v>
      </c>
      <c r="H157" s="203" t="n">
        <v>60</v>
      </c>
      <c r="I157" s="203" t="n">
        <v>60</v>
      </c>
      <c r="J157" s="204" t="n">
        <f aca="false">I157/G157*100</f>
        <v>11.3036925395629</v>
      </c>
      <c r="K157" s="204" t="n">
        <f aca="false">SUM(I157/H157*100)</f>
        <v>100</v>
      </c>
    </row>
    <row r="158" customFormat="false" ht="26.25" hidden="false" customHeight="false" outlineLevel="0" collapsed="false">
      <c r="A158" s="192"/>
      <c r="B158" s="192"/>
      <c r="C158" s="192" t="s">
        <v>501</v>
      </c>
      <c r="D158" s="192"/>
      <c r="E158" s="214" t="s">
        <v>502</v>
      </c>
      <c r="F158" s="194" t="n">
        <f aca="false">F159</f>
        <v>327.1</v>
      </c>
      <c r="G158" s="194" t="n">
        <f aca="false">G159</f>
        <v>327.1</v>
      </c>
      <c r="H158" s="194" t="n">
        <f aca="false">H159</f>
        <v>187.7</v>
      </c>
      <c r="I158" s="194" t="n">
        <f aca="false">I159</f>
        <v>187.7</v>
      </c>
      <c r="J158" s="195" t="n">
        <f aca="false">I158/G158*100</f>
        <v>57.3830632833996</v>
      </c>
      <c r="K158" s="195" t="n">
        <f aca="false">SUM(I158/H158*100)</f>
        <v>100</v>
      </c>
    </row>
    <row r="159" customFormat="false" ht="26.25" hidden="false" customHeight="false" outlineLevel="0" collapsed="false">
      <c r="A159" s="196"/>
      <c r="B159" s="196"/>
      <c r="C159" s="196" t="s">
        <v>503</v>
      </c>
      <c r="D159" s="215"/>
      <c r="E159" s="197" t="s">
        <v>504</v>
      </c>
      <c r="F159" s="198" t="n">
        <f aca="false">F160+F169+F166</f>
        <v>327.1</v>
      </c>
      <c r="G159" s="198" t="n">
        <f aca="false">G160+G169+G166</f>
        <v>327.1</v>
      </c>
      <c r="H159" s="198" t="n">
        <f aca="false">H160+H169+H166</f>
        <v>187.7</v>
      </c>
      <c r="I159" s="198" t="n">
        <f aca="false">I160+I169+I166</f>
        <v>187.7</v>
      </c>
      <c r="J159" s="199" t="n">
        <f aca="false">I159/G159*100</f>
        <v>57.3830632833996</v>
      </c>
      <c r="K159" s="199" t="n">
        <f aca="false">SUM(I159/H159*100)</f>
        <v>100</v>
      </c>
    </row>
    <row r="160" customFormat="false" ht="15" hidden="false" customHeight="false" outlineLevel="0" collapsed="false">
      <c r="A160" s="200"/>
      <c r="B160" s="200"/>
      <c r="C160" s="201" t="s">
        <v>505</v>
      </c>
      <c r="D160" s="201"/>
      <c r="E160" s="259" t="s">
        <v>506</v>
      </c>
      <c r="F160" s="203" t="n">
        <f aca="false">F161+F164</f>
        <v>267.6</v>
      </c>
      <c r="G160" s="203" t="n">
        <f aca="false">G161+G164</f>
        <v>267.6</v>
      </c>
      <c r="H160" s="203" t="n">
        <f aca="false">H161+H164</f>
        <v>184.7</v>
      </c>
      <c r="I160" s="203" t="n">
        <f aca="false">I161+I164</f>
        <v>184.7</v>
      </c>
      <c r="J160" s="204" t="n">
        <f aca="false">I160/G160*100</f>
        <v>69.0209267563528</v>
      </c>
      <c r="K160" s="204" t="n">
        <f aca="false">SUM(I160/H160*100)</f>
        <v>100</v>
      </c>
    </row>
    <row r="161" customFormat="false" ht="26.25" hidden="false" customHeight="false" outlineLevel="0" collapsed="false">
      <c r="A161" s="200"/>
      <c r="B161" s="200"/>
      <c r="C161" s="201"/>
      <c r="D161" s="201" t="s">
        <v>358</v>
      </c>
      <c r="E161" s="202" t="s">
        <v>365</v>
      </c>
      <c r="F161" s="203" t="n">
        <f aca="false">SUM(F162:F163)</f>
        <v>248.5</v>
      </c>
      <c r="G161" s="203" t="n">
        <f aca="false">SUM(G162:G163)</f>
        <v>248.5</v>
      </c>
      <c r="H161" s="203" t="n">
        <f aca="false">SUM(H162:H163)</f>
        <v>179.7</v>
      </c>
      <c r="I161" s="203" t="n">
        <f aca="false">SUM(I162:I163)</f>
        <v>179.7</v>
      </c>
      <c r="J161" s="204" t="n">
        <f aca="false">I161/G161*100</f>
        <v>72.3138832997988</v>
      </c>
      <c r="K161" s="204" t="n">
        <f aca="false">SUM(I161/H161*100)</f>
        <v>100</v>
      </c>
    </row>
    <row r="162" customFormat="false" ht="15" hidden="false" customHeight="false" outlineLevel="0" collapsed="false">
      <c r="A162" s="200"/>
      <c r="B162" s="200"/>
      <c r="C162" s="201"/>
      <c r="D162" s="201"/>
      <c r="E162" s="202" t="s">
        <v>507</v>
      </c>
      <c r="F162" s="203" t="n">
        <v>86.1</v>
      </c>
      <c r="G162" s="203" t="n">
        <v>86.1</v>
      </c>
      <c r="H162" s="203" t="n">
        <v>51.615</v>
      </c>
      <c r="I162" s="203" t="n">
        <v>51.615</v>
      </c>
      <c r="J162" s="204" t="n">
        <f aca="false">I162/G162*100</f>
        <v>59.9477351916376</v>
      </c>
      <c r="K162" s="204" t="n">
        <f aca="false">SUM(I162/H162*100)</f>
        <v>100</v>
      </c>
    </row>
    <row r="163" customFormat="false" ht="15" hidden="false" customHeight="false" outlineLevel="0" collapsed="false">
      <c r="A163" s="200"/>
      <c r="B163" s="200"/>
      <c r="C163" s="201"/>
      <c r="D163" s="201"/>
      <c r="E163" s="202" t="s">
        <v>508</v>
      </c>
      <c r="F163" s="203" t="n">
        <v>162.4</v>
      </c>
      <c r="G163" s="203" t="n">
        <v>162.4</v>
      </c>
      <c r="H163" s="203" t="n">
        <v>128.085</v>
      </c>
      <c r="I163" s="203" t="n">
        <v>128.085</v>
      </c>
      <c r="J163" s="204" t="n">
        <f aca="false">I163/G163*100</f>
        <v>78.8700738916256</v>
      </c>
      <c r="K163" s="204" t="n">
        <f aca="false">SUM(I163/H163*100)</f>
        <v>100</v>
      </c>
    </row>
    <row r="164" customFormat="false" ht="26.25" hidden="false" customHeight="false" outlineLevel="0" collapsed="false">
      <c r="A164" s="200"/>
      <c r="B164" s="200"/>
      <c r="C164" s="201"/>
      <c r="D164" s="201" t="s">
        <v>364</v>
      </c>
      <c r="E164" s="202" t="s">
        <v>365</v>
      </c>
      <c r="F164" s="203" t="n">
        <f aca="false">F165</f>
        <v>19.1</v>
      </c>
      <c r="G164" s="203" t="n">
        <f aca="false">G165</f>
        <v>19.1</v>
      </c>
      <c r="H164" s="203" t="n">
        <f aca="false">H165</f>
        <v>5</v>
      </c>
      <c r="I164" s="203" t="n">
        <f aca="false">I165</f>
        <v>5</v>
      </c>
      <c r="J164" s="204" t="n">
        <f aca="false">I164/G164*100</f>
        <v>26.1780104712042</v>
      </c>
      <c r="K164" s="204" t="n">
        <f aca="false">SUM(I164/H164*100)</f>
        <v>100</v>
      </c>
    </row>
    <row r="165" customFormat="false" ht="15" hidden="false" customHeight="false" outlineLevel="0" collapsed="false">
      <c r="A165" s="200"/>
      <c r="B165" s="200"/>
      <c r="C165" s="201"/>
      <c r="D165" s="201"/>
      <c r="E165" s="202" t="s">
        <v>508</v>
      </c>
      <c r="F165" s="203" t="n">
        <v>19.1</v>
      </c>
      <c r="G165" s="203" t="n">
        <v>19.1</v>
      </c>
      <c r="H165" s="203" t="n">
        <v>5</v>
      </c>
      <c r="I165" s="203" t="n">
        <v>5</v>
      </c>
      <c r="J165" s="204" t="n">
        <f aca="false">I165/G165*100</f>
        <v>26.1780104712042</v>
      </c>
      <c r="K165" s="204" t="n">
        <f aca="false">SUM(I165/H165*100)</f>
        <v>100</v>
      </c>
    </row>
    <row r="166" customFormat="false" ht="26.25" hidden="false" customHeight="false" outlineLevel="0" collapsed="false">
      <c r="A166" s="200"/>
      <c r="B166" s="200"/>
      <c r="C166" s="201" t="s">
        <v>509</v>
      </c>
      <c r="D166" s="201"/>
      <c r="E166" s="202" t="s">
        <v>510</v>
      </c>
      <c r="F166" s="212" t="n">
        <f aca="false">F167+F168</f>
        <v>35.5</v>
      </c>
      <c r="G166" s="212" t="n">
        <f aca="false">G167+G168</f>
        <v>35.5</v>
      </c>
      <c r="H166" s="212" t="n">
        <f aca="false">H167+H168</f>
        <v>3</v>
      </c>
      <c r="I166" s="212" t="n">
        <f aca="false">I167+I168</f>
        <v>3</v>
      </c>
      <c r="J166" s="213" t="n">
        <f aca="false">I166/G166*100</f>
        <v>8.45070422535211</v>
      </c>
      <c r="K166" s="213" t="n">
        <f aca="false">SUM(I166/H166*100)</f>
        <v>100</v>
      </c>
    </row>
    <row r="167" customFormat="false" ht="26.25" hidden="false" customHeight="false" outlineLevel="0" collapsed="false">
      <c r="A167" s="200"/>
      <c r="B167" s="200"/>
      <c r="C167" s="201"/>
      <c r="D167" s="201" t="s">
        <v>364</v>
      </c>
      <c r="E167" s="202" t="s">
        <v>365</v>
      </c>
      <c r="F167" s="212" t="n">
        <v>29.5</v>
      </c>
      <c r="G167" s="212" t="n">
        <v>35.5</v>
      </c>
      <c r="H167" s="212" t="n">
        <v>3</v>
      </c>
      <c r="I167" s="212" t="n">
        <v>3</v>
      </c>
      <c r="J167" s="213" t="n">
        <f aca="false">I167/G167*100</f>
        <v>8.45070422535211</v>
      </c>
      <c r="K167" s="213" t="n">
        <f aca="false">SUM(I167/H167*100)</f>
        <v>100</v>
      </c>
    </row>
    <row r="168" customFormat="false" ht="26.25" hidden="false" customHeight="false" outlineLevel="0" collapsed="false">
      <c r="A168" s="200"/>
      <c r="B168" s="200"/>
      <c r="C168" s="201"/>
      <c r="D168" s="201" t="s">
        <v>447</v>
      </c>
      <c r="E168" s="202" t="s">
        <v>448</v>
      </c>
      <c r="F168" s="212" t="n">
        <v>6</v>
      </c>
      <c r="G168" s="212" t="n">
        <v>0</v>
      </c>
      <c r="H168" s="212" t="n">
        <v>0</v>
      </c>
      <c r="I168" s="212" t="n">
        <v>0</v>
      </c>
      <c r="J168" s="213"/>
      <c r="K168" s="213"/>
    </row>
    <row r="169" customFormat="false" ht="15" hidden="false" customHeight="false" outlineLevel="0" collapsed="false">
      <c r="A169" s="200"/>
      <c r="B169" s="200"/>
      <c r="C169" s="201" t="s">
        <v>511</v>
      </c>
      <c r="D169" s="201"/>
      <c r="E169" s="202" t="s">
        <v>512</v>
      </c>
      <c r="F169" s="212" t="n">
        <f aca="false">F171</f>
        <v>24</v>
      </c>
      <c r="G169" s="212" t="n">
        <f aca="false">G171+G170</f>
        <v>24</v>
      </c>
      <c r="H169" s="212" t="n">
        <f aca="false">H171</f>
        <v>0</v>
      </c>
      <c r="I169" s="212" t="n">
        <f aca="false">I171</f>
        <v>0</v>
      </c>
      <c r="J169" s="213" t="n">
        <f aca="false">I169/G169*100</f>
        <v>0</v>
      </c>
      <c r="K169" s="213"/>
    </row>
    <row r="170" customFormat="false" ht="26.25" hidden="false" customHeight="false" outlineLevel="0" collapsed="false">
      <c r="A170" s="200"/>
      <c r="B170" s="200"/>
      <c r="C170" s="201"/>
      <c r="D170" s="201" t="s">
        <v>364</v>
      </c>
      <c r="E170" s="202" t="s">
        <v>365</v>
      </c>
      <c r="F170" s="212" t="n">
        <v>0</v>
      </c>
      <c r="G170" s="212" t="n">
        <v>24</v>
      </c>
      <c r="H170" s="212" t="n">
        <v>0</v>
      </c>
      <c r="I170" s="212" t="n">
        <v>0</v>
      </c>
      <c r="J170" s="213" t="n">
        <f aca="false">I170/G170*100</f>
        <v>0</v>
      </c>
      <c r="K170" s="213"/>
    </row>
    <row r="171" customFormat="false" ht="26.25" hidden="false" customHeight="false" outlineLevel="0" collapsed="false">
      <c r="A171" s="200"/>
      <c r="B171" s="200"/>
      <c r="C171" s="201"/>
      <c r="D171" s="201" t="s">
        <v>447</v>
      </c>
      <c r="E171" s="202" t="s">
        <v>448</v>
      </c>
      <c r="F171" s="212" t="n">
        <v>24</v>
      </c>
      <c r="G171" s="212" t="n">
        <v>0</v>
      </c>
      <c r="H171" s="212" t="n">
        <v>0</v>
      </c>
      <c r="I171" s="212" t="n">
        <v>0</v>
      </c>
      <c r="J171" s="213"/>
      <c r="K171" s="213"/>
    </row>
    <row r="172" customFormat="false" ht="38.25" hidden="false" customHeight="false" outlineLevel="0" collapsed="false">
      <c r="A172" s="187"/>
      <c r="B172" s="187"/>
      <c r="C172" s="188" t="s">
        <v>465</v>
      </c>
      <c r="D172" s="187"/>
      <c r="E172" s="189" t="s">
        <v>480</v>
      </c>
      <c r="F172" s="190" t="n">
        <f aca="false">F173</f>
        <v>217.2</v>
      </c>
      <c r="G172" s="190" t="n">
        <f aca="false">G173</f>
        <v>217.2</v>
      </c>
      <c r="H172" s="190" t="n">
        <f aca="false">H173</f>
        <v>209.75</v>
      </c>
      <c r="I172" s="190" t="n">
        <f aca="false">I173</f>
        <v>209.75</v>
      </c>
      <c r="J172" s="191" t="n">
        <f aca="false">I172/G172*100</f>
        <v>96.5699815837937</v>
      </c>
      <c r="K172" s="191" t="n">
        <f aca="false">SUM(I172/H172*100)</f>
        <v>100</v>
      </c>
    </row>
    <row r="173" customFormat="false" ht="15" hidden="false" customHeight="false" outlineLevel="0" collapsed="false">
      <c r="A173" s="196"/>
      <c r="B173" s="196"/>
      <c r="C173" s="196" t="s">
        <v>513</v>
      </c>
      <c r="D173" s="196"/>
      <c r="E173" s="262" t="s">
        <v>514</v>
      </c>
      <c r="F173" s="198" t="n">
        <f aca="false">F174</f>
        <v>217.2</v>
      </c>
      <c r="G173" s="198" t="n">
        <f aca="false">G174</f>
        <v>217.2</v>
      </c>
      <c r="H173" s="198" t="n">
        <f aca="false">H174</f>
        <v>209.75</v>
      </c>
      <c r="I173" s="198" t="n">
        <f aca="false">I174</f>
        <v>209.75</v>
      </c>
      <c r="J173" s="199" t="n">
        <f aca="false">I173/G173*100</f>
        <v>96.5699815837937</v>
      </c>
      <c r="K173" s="199" t="n">
        <f aca="false">SUM(I173/H173*100)</f>
        <v>100</v>
      </c>
    </row>
    <row r="174" customFormat="false" ht="15" hidden="false" customHeight="false" outlineLevel="0" collapsed="false">
      <c r="A174" s="200"/>
      <c r="B174" s="200"/>
      <c r="C174" s="201" t="s">
        <v>515</v>
      </c>
      <c r="D174" s="201"/>
      <c r="E174" s="263" t="s">
        <v>516</v>
      </c>
      <c r="F174" s="203" t="n">
        <f aca="false">F175</f>
        <v>217.2</v>
      </c>
      <c r="G174" s="203" t="n">
        <f aca="false">G175</f>
        <v>217.2</v>
      </c>
      <c r="H174" s="203" t="n">
        <f aca="false">H175</f>
        <v>209.75</v>
      </c>
      <c r="I174" s="203" t="n">
        <f aca="false">I175</f>
        <v>209.75</v>
      </c>
      <c r="J174" s="204" t="n">
        <f aca="false">I174/G174*100</f>
        <v>96.5699815837937</v>
      </c>
      <c r="K174" s="204" t="n">
        <f aca="false">SUM(I174/H174*100)</f>
        <v>100</v>
      </c>
    </row>
    <row r="175" customFormat="false" ht="26.25" hidden="false" customHeight="false" outlineLevel="0" collapsed="false">
      <c r="A175" s="200"/>
      <c r="B175" s="200"/>
      <c r="C175" s="201"/>
      <c r="D175" s="201" t="s">
        <v>364</v>
      </c>
      <c r="E175" s="202" t="s">
        <v>365</v>
      </c>
      <c r="F175" s="203" t="n">
        <v>217.2</v>
      </c>
      <c r="G175" s="203" t="n">
        <v>217.2</v>
      </c>
      <c r="H175" s="203" t="n">
        <v>209.75</v>
      </c>
      <c r="I175" s="203" t="n">
        <v>209.75</v>
      </c>
      <c r="J175" s="204" t="n">
        <f aca="false">I175/G175*100</f>
        <v>96.5699815837937</v>
      </c>
      <c r="K175" s="204" t="n">
        <f aca="false">SUM(I175/H175*100)</f>
        <v>100</v>
      </c>
    </row>
    <row r="176" customFormat="false" ht="15" hidden="false" customHeight="false" outlineLevel="0" collapsed="false">
      <c r="A176" s="177"/>
      <c r="B176" s="178" t="s">
        <v>517</v>
      </c>
      <c r="C176" s="179"/>
      <c r="D176" s="177"/>
      <c r="E176" s="180" t="s">
        <v>518</v>
      </c>
      <c r="F176" s="208" t="n">
        <f aca="false">F177+F204+F211+F249</f>
        <v>151568.81288</v>
      </c>
      <c r="G176" s="208" t="n">
        <f aca="false">G177+G204+G211+G249</f>
        <v>148741.19247</v>
      </c>
      <c r="H176" s="208" t="n">
        <f aca="false">H177+H204+H211+H249</f>
        <v>69877.36266</v>
      </c>
      <c r="I176" s="208" t="n">
        <f aca="false">I177+I204+I211+I249</f>
        <v>69815.11331</v>
      </c>
      <c r="J176" s="209" t="n">
        <f aca="false">I176/G176*100</f>
        <v>46.9373091277866</v>
      </c>
      <c r="K176" s="209" t="n">
        <f aca="false">SUM(I176/H176*100)</f>
        <v>99.9109162858609</v>
      </c>
    </row>
    <row r="177" customFormat="false" ht="15" hidden="false" customHeight="false" outlineLevel="0" collapsed="false">
      <c r="A177" s="177"/>
      <c r="B177" s="178" t="s">
        <v>519</v>
      </c>
      <c r="C177" s="179"/>
      <c r="D177" s="178"/>
      <c r="E177" s="233" t="s">
        <v>520</v>
      </c>
      <c r="F177" s="208" t="n">
        <f aca="false">F178+F200</f>
        <v>935.2</v>
      </c>
      <c r="G177" s="208" t="n">
        <f aca="false">G178+G200</f>
        <v>935.2</v>
      </c>
      <c r="H177" s="208" t="n">
        <f aca="false">H178+H200</f>
        <v>535.4</v>
      </c>
      <c r="I177" s="208" t="n">
        <f aca="false">I178+I200</f>
        <v>535.4</v>
      </c>
      <c r="J177" s="209" t="n">
        <f aca="false">I177/G177*100</f>
        <v>57.2497861420017</v>
      </c>
      <c r="K177" s="209" t="n">
        <f aca="false">SUM(I177/H177*100)</f>
        <v>100</v>
      </c>
    </row>
    <row r="178" customFormat="false" ht="25.5" hidden="false" customHeight="false" outlineLevel="0" collapsed="false">
      <c r="A178" s="177"/>
      <c r="B178" s="178"/>
      <c r="C178" s="179" t="s">
        <v>348</v>
      </c>
      <c r="D178" s="177"/>
      <c r="E178" s="233" t="s">
        <v>349</v>
      </c>
      <c r="F178" s="208" t="n">
        <f aca="false">F179+F195</f>
        <v>378.8</v>
      </c>
      <c r="G178" s="208" t="n">
        <f aca="false">G179+G195</f>
        <v>378.8</v>
      </c>
      <c r="H178" s="208" t="n">
        <f aca="false">H179+H195</f>
        <v>164.48</v>
      </c>
      <c r="I178" s="208" t="n">
        <f aca="false">I179+I195</f>
        <v>164.48</v>
      </c>
      <c r="J178" s="209" t="n">
        <f aca="false">I178/G178*100</f>
        <v>43.4213305174234</v>
      </c>
      <c r="K178" s="209" t="n">
        <f aca="false">SUM(I178/H178*100)</f>
        <v>100</v>
      </c>
    </row>
    <row r="179" customFormat="false" ht="25.5" hidden="false" customHeight="false" outlineLevel="0" collapsed="false">
      <c r="A179" s="187"/>
      <c r="B179" s="187"/>
      <c r="C179" s="188" t="s">
        <v>521</v>
      </c>
      <c r="D179" s="187"/>
      <c r="E179" s="189" t="s">
        <v>522</v>
      </c>
      <c r="F179" s="190" t="n">
        <f aca="false">F180</f>
        <v>259.8</v>
      </c>
      <c r="G179" s="190" t="n">
        <f aca="false">G180</f>
        <v>259.8</v>
      </c>
      <c r="H179" s="190" t="n">
        <f aca="false">H180</f>
        <v>128.78</v>
      </c>
      <c r="I179" s="190" t="n">
        <f aca="false">I180</f>
        <v>128.78</v>
      </c>
      <c r="J179" s="191" t="n">
        <f aca="false">I179/G179*100</f>
        <v>49.5688991531948</v>
      </c>
      <c r="K179" s="191" t="n">
        <f aca="false">SUM(I179/H179*100)</f>
        <v>100</v>
      </c>
    </row>
    <row r="180" customFormat="false" ht="26.25" hidden="false" customHeight="false" outlineLevel="0" collapsed="false">
      <c r="A180" s="192"/>
      <c r="B180" s="192"/>
      <c r="C180" s="192" t="s">
        <v>523</v>
      </c>
      <c r="D180" s="192"/>
      <c r="E180" s="271" t="s">
        <v>524</v>
      </c>
      <c r="F180" s="194" t="n">
        <f aca="false">F181+F184</f>
        <v>259.8</v>
      </c>
      <c r="G180" s="194" t="n">
        <f aca="false">G181+G184</f>
        <v>259.8</v>
      </c>
      <c r="H180" s="194" t="n">
        <f aca="false">H181+H184</f>
        <v>128.78</v>
      </c>
      <c r="I180" s="194" t="n">
        <f aca="false">I181+I184</f>
        <v>128.78</v>
      </c>
      <c r="J180" s="195" t="n">
        <f aca="false">I180/G180*100</f>
        <v>49.5688991531948</v>
      </c>
      <c r="K180" s="195" t="n">
        <f aca="false">SUM(I180/H180*100)</f>
        <v>100</v>
      </c>
    </row>
    <row r="181" customFormat="false" ht="15" hidden="false" customHeight="false" outlineLevel="0" collapsed="false">
      <c r="A181" s="196"/>
      <c r="B181" s="196"/>
      <c r="C181" s="196" t="s">
        <v>525</v>
      </c>
      <c r="D181" s="196"/>
      <c r="E181" s="262" t="s">
        <v>526</v>
      </c>
      <c r="F181" s="198" t="n">
        <f aca="false">F182</f>
        <v>124</v>
      </c>
      <c r="G181" s="198" t="n">
        <f aca="false">G182</f>
        <v>124</v>
      </c>
      <c r="H181" s="198" t="n">
        <f aca="false">H182</f>
        <v>92</v>
      </c>
      <c r="I181" s="198" t="n">
        <f aca="false">I182</f>
        <v>92</v>
      </c>
      <c r="J181" s="199" t="n">
        <f aca="false">I181/G181*100</f>
        <v>74.1935483870968</v>
      </c>
      <c r="K181" s="199" t="n">
        <f aca="false">SUM(I181/H181*100)</f>
        <v>100</v>
      </c>
    </row>
    <row r="182" customFormat="false" ht="15" hidden="false" customHeight="false" outlineLevel="0" collapsed="false">
      <c r="A182" s="201"/>
      <c r="B182" s="201"/>
      <c r="C182" s="201" t="s">
        <v>527</v>
      </c>
      <c r="D182" s="201"/>
      <c r="E182" s="272" t="s">
        <v>528</v>
      </c>
      <c r="F182" s="212" t="n">
        <f aca="false">F183</f>
        <v>124</v>
      </c>
      <c r="G182" s="212" t="n">
        <f aca="false">G183</f>
        <v>124</v>
      </c>
      <c r="H182" s="212" t="n">
        <f aca="false">H183</f>
        <v>92</v>
      </c>
      <c r="I182" s="212" t="n">
        <f aca="false">I183</f>
        <v>92</v>
      </c>
      <c r="J182" s="213" t="n">
        <f aca="false">I182/G182*100</f>
        <v>74.1935483870968</v>
      </c>
      <c r="K182" s="213" t="n">
        <f aca="false">SUM(I182/H182*100)</f>
        <v>100</v>
      </c>
    </row>
    <row r="183" customFormat="false" ht="26.25" hidden="false" customHeight="false" outlineLevel="0" collapsed="false">
      <c r="A183" s="201"/>
      <c r="B183" s="201"/>
      <c r="C183" s="201"/>
      <c r="D183" s="201" t="s">
        <v>364</v>
      </c>
      <c r="E183" s="202" t="s">
        <v>365</v>
      </c>
      <c r="F183" s="212" t="n">
        <v>124</v>
      </c>
      <c r="G183" s="212" t="n">
        <v>124</v>
      </c>
      <c r="H183" s="212" t="n">
        <v>92</v>
      </c>
      <c r="I183" s="212" t="n">
        <v>92</v>
      </c>
      <c r="J183" s="213" t="n">
        <f aca="false">I183/G183*100</f>
        <v>74.1935483870968</v>
      </c>
      <c r="K183" s="213" t="n">
        <f aca="false">SUM(I183/H183*100)</f>
        <v>100</v>
      </c>
    </row>
    <row r="184" customFormat="false" ht="15" hidden="false" customHeight="false" outlineLevel="0" collapsed="false">
      <c r="A184" s="196"/>
      <c r="B184" s="196"/>
      <c r="C184" s="196" t="s">
        <v>529</v>
      </c>
      <c r="D184" s="196"/>
      <c r="E184" s="262" t="s">
        <v>530</v>
      </c>
      <c r="F184" s="198" t="n">
        <f aca="false">F185+F187+F189+F191</f>
        <v>135.8</v>
      </c>
      <c r="G184" s="198" t="n">
        <f aca="false">G185+G187+G189+G191+G193</f>
        <v>135.8</v>
      </c>
      <c r="H184" s="198" t="n">
        <f aca="false">H185+H187+H189+H191+H193</f>
        <v>36.78</v>
      </c>
      <c r="I184" s="198" t="n">
        <f aca="false">I185+I187+I189+I191+I193</f>
        <v>36.78</v>
      </c>
      <c r="J184" s="199" t="n">
        <f aca="false">I184/G184*100</f>
        <v>27.0839469808542</v>
      </c>
      <c r="K184" s="199" t="n">
        <f aca="false">SUM(I184/H184*100)</f>
        <v>100</v>
      </c>
    </row>
    <row r="185" customFormat="false" ht="26.25" hidden="false" customHeight="false" outlineLevel="0" collapsed="false">
      <c r="A185" s="200"/>
      <c r="B185" s="200"/>
      <c r="C185" s="201" t="s">
        <v>531</v>
      </c>
      <c r="D185" s="201"/>
      <c r="E185" s="272" t="s">
        <v>532</v>
      </c>
      <c r="F185" s="212" t="n">
        <f aca="false">F186</f>
        <v>40.4</v>
      </c>
      <c r="G185" s="212" t="n">
        <f aca="false">G186</f>
        <v>40.4</v>
      </c>
      <c r="H185" s="212" t="n">
        <f aca="false">H186</f>
        <v>0</v>
      </c>
      <c r="I185" s="212" t="n">
        <f aca="false">I186</f>
        <v>0</v>
      </c>
      <c r="J185" s="213" t="n">
        <f aca="false">I185/G185*100</f>
        <v>0</v>
      </c>
      <c r="K185" s="213"/>
    </row>
    <row r="186" customFormat="false" ht="26.25" hidden="false" customHeight="false" outlineLevel="0" collapsed="false">
      <c r="A186" s="200"/>
      <c r="B186" s="200"/>
      <c r="C186" s="201"/>
      <c r="D186" s="201" t="s">
        <v>364</v>
      </c>
      <c r="E186" s="202" t="s">
        <v>365</v>
      </c>
      <c r="F186" s="212" t="n">
        <v>40.4</v>
      </c>
      <c r="G186" s="212" t="n">
        <v>40.4</v>
      </c>
      <c r="H186" s="212" t="n">
        <v>0</v>
      </c>
      <c r="I186" s="212" t="n">
        <v>0</v>
      </c>
      <c r="J186" s="213" t="n">
        <f aca="false">I186/G186*100</f>
        <v>0</v>
      </c>
      <c r="K186" s="213"/>
    </row>
    <row r="187" customFormat="false" ht="15" hidden="false" customHeight="false" outlineLevel="0" collapsed="false">
      <c r="A187" s="200"/>
      <c r="B187" s="200"/>
      <c r="C187" s="201" t="s">
        <v>533</v>
      </c>
      <c r="D187" s="201"/>
      <c r="E187" s="272" t="s">
        <v>534</v>
      </c>
      <c r="F187" s="212" t="n">
        <f aca="false">F188</f>
        <v>40</v>
      </c>
      <c r="G187" s="212" t="n">
        <f aca="false">G188</f>
        <v>40</v>
      </c>
      <c r="H187" s="212" t="n">
        <f aca="false">H188</f>
        <v>0</v>
      </c>
      <c r="I187" s="212" t="n">
        <f aca="false">I188</f>
        <v>0</v>
      </c>
      <c r="J187" s="213" t="n">
        <f aca="false">I187/G187*100</f>
        <v>0</v>
      </c>
      <c r="K187" s="213"/>
    </row>
    <row r="188" customFormat="false" ht="26.25" hidden="false" customHeight="false" outlineLevel="0" collapsed="false">
      <c r="A188" s="200"/>
      <c r="B188" s="200"/>
      <c r="C188" s="201"/>
      <c r="D188" s="201" t="s">
        <v>364</v>
      </c>
      <c r="E188" s="202" t="s">
        <v>365</v>
      </c>
      <c r="F188" s="212" t="n">
        <v>40</v>
      </c>
      <c r="G188" s="212" t="n">
        <v>40</v>
      </c>
      <c r="H188" s="212" t="n">
        <v>0</v>
      </c>
      <c r="I188" s="212" t="n">
        <v>0</v>
      </c>
      <c r="J188" s="213" t="n">
        <f aca="false">I188/G188*100</f>
        <v>0</v>
      </c>
      <c r="K188" s="213"/>
    </row>
    <row r="189" customFormat="false" ht="15" hidden="false" customHeight="false" outlineLevel="0" collapsed="false">
      <c r="A189" s="200"/>
      <c r="B189" s="200"/>
      <c r="C189" s="201" t="s">
        <v>535</v>
      </c>
      <c r="D189" s="201"/>
      <c r="E189" s="272" t="s">
        <v>536</v>
      </c>
      <c r="F189" s="212" t="n">
        <f aca="false">F190</f>
        <v>26.6</v>
      </c>
      <c r="G189" s="212" t="n">
        <f aca="false">G190</f>
        <v>0</v>
      </c>
      <c r="H189" s="212" t="n">
        <f aca="false">H190</f>
        <v>0</v>
      </c>
      <c r="I189" s="212" t="n">
        <f aca="false">I190</f>
        <v>0</v>
      </c>
      <c r="J189" s="213"/>
      <c r="K189" s="213"/>
    </row>
    <row r="190" customFormat="false" ht="26.25" hidden="false" customHeight="false" outlineLevel="0" collapsed="false">
      <c r="A190" s="200"/>
      <c r="B190" s="200"/>
      <c r="C190" s="201"/>
      <c r="D190" s="201" t="s">
        <v>364</v>
      </c>
      <c r="E190" s="202" t="s">
        <v>365</v>
      </c>
      <c r="F190" s="212" t="n">
        <v>26.6</v>
      </c>
      <c r="G190" s="212" t="n">
        <v>0</v>
      </c>
      <c r="H190" s="212" t="n">
        <v>0</v>
      </c>
      <c r="I190" s="212" t="n">
        <v>0</v>
      </c>
      <c r="J190" s="213"/>
      <c r="K190" s="213"/>
    </row>
    <row r="191" customFormat="false" ht="15" hidden="false" customHeight="false" outlineLevel="0" collapsed="false">
      <c r="A191" s="200"/>
      <c r="B191" s="200"/>
      <c r="C191" s="201" t="s">
        <v>537</v>
      </c>
      <c r="D191" s="201"/>
      <c r="E191" s="272" t="s">
        <v>538</v>
      </c>
      <c r="F191" s="212" t="n">
        <f aca="false">F192</f>
        <v>28.8</v>
      </c>
      <c r="G191" s="212" t="n">
        <f aca="false">G192</f>
        <v>28.8</v>
      </c>
      <c r="H191" s="212" t="n">
        <f aca="false">H192</f>
        <v>28.8</v>
      </c>
      <c r="I191" s="212" t="n">
        <f aca="false">I192</f>
        <v>28.8</v>
      </c>
      <c r="J191" s="213" t="n">
        <f aca="false">I191/G191*100</f>
        <v>100</v>
      </c>
      <c r="K191" s="213" t="n">
        <f aca="false">SUM(I191/H191*100)</f>
        <v>100</v>
      </c>
    </row>
    <row r="192" customFormat="false" ht="26.25" hidden="false" customHeight="false" outlineLevel="0" collapsed="false">
      <c r="A192" s="200"/>
      <c r="B192" s="200"/>
      <c r="C192" s="201"/>
      <c r="D192" s="201" t="s">
        <v>364</v>
      </c>
      <c r="E192" s="202" t="s">
        <v>365</v>
      </c>
      <c r="F192" s="212" t="n">
        <v>28.8</v>
      </c>
      <c r="G192" s="212" t="n">
        <v>28.8</v>
      </c>
      <c r="H192" s="212" t="n">
        <v>28.8</v>
      </c>
      <c r="I192" s="212" t="n">
        <v>28.8</v>
      </c>
      <c r="J192" s="213" t="n">
        <f aca="false">I192/G192*100</f>
        <v>100</v>
      </c>
      <c r="K192" s="213" t="n">
        <f aca="false">SUM(I192/H192*100)</f>
        <v>100</v>
      </c>
    </row>
    <row r="193" customFormat="false" ht="15" hidden="false" customHeight="false" outlineLevel="0" collapsed="false">
      <c r="A193" s="200"/>
      <c r="B193" s="200"/>
      <c r="C193" s="201" t="s">
        <v>539</v>
      </c>
      <c r="D193" s="201"/>
      <c r="E193" s="272" t="s">
        <v>540</v>
      </c>
      <c r="F193" s="212" t="n">
        <v>0</v>
      </c>
      <c r="G193" s="212" t="n">
        <f aca="false">G194</f>
        <v>26.6</v>
      </c>
      <c r="H193" s="212" t="n">
        <f aca="false">H194</f>
        <v>7.98</v>
      </c>
      <c r="I193" s="212" t="n">
        <f aca="false">I194</f>
        <v>7.98</v>
      </c>
      <c r="J193" s="213" t="n">
        <f aca="false">I193/G193*100</f>
        <v>30</v>
      </c>
      <c r="K193" s="213" t="n">
        <f aca="false">SUM(I193/H193*100)</f>
        <v>100</v>
      </c>
    </row>
    <row r="194" customFormat="false" ht="26.25" hidden="false" customHeight="false" outlineLevel="0" collapsed="false">
      <c r="A194" s="200"/>
      <c r="B194" s="200"/>
      <c r="C194" s="201"/>
      <c r="D194" s="201" t="s">
        <v>364</v>
      </c>
      <c r="E194" s="202" t="s">
        <v>365</v>
      </c>
      <c r="F194" s="212" t="n">
        <v>0</v>
      </c>
      <c r="G194" s="212" t="n">
        <v>26.6</v>
      </c>
      <c r="H194" s="212" t="n">
        <v>7.98</v>
      </c>
      <c r="I194" s="212" t="n">
        <v>7.98</v>
      </c>
      <c r="J194" s="213" t="n">
        <f aca="false">I194/G194*100</f>
        <v>30</v>
      </c>
      <c r="K194" s="213" t="n">
        <f aca="false">SUM(I194/H194*100)</f>
        <v>100</v>
      </c>
    </row>
    <row r="195" customFormat="false" ht="25.5" hidden="false" customHeight="false" outlineLevel="0" collapsed="false">
      <c r="A195" s="187"/>
      <c r="B195" s="187"/>
      <c r="C195" s="188" t="s">
        <v>541</v>
      </c>
      <c r="D195" s="187"/>
      <c r="E195" s="189" t="s">
        <v>542</v>
      </c>
      <c r="F195" s="190" t="n">
        <f aca="false">F196</f>
        <v>119</v>
      </c>
      <c r="G195" s="190" t="n">
        <f aca="false">G196</f>
        <v>119</v>
      </c>
      <c r="H195" s="190" t="n">
        <f aca="false">H196</f>
        <v>35.7</v>
      </c>
      <c r="I195" s="190" t="n">
        <f aca="false">I196</f>
        <v>35.7</v>
      </c>
      <c r="J195" s="191" t="n">
        <f aca="false">I195/G195*100</f>
        <v>30</v>
      </c>
      <c r="K195" s="191" t="n">
        <f aca="false">SUM(I195/H195*100)</f>
        <v>100</v>
      </c>
    </row>
    <row r="196" customFormat="false" ht="26.25" hidden="false" customHeight="false" outlineLevel="0" collapsed="false">
      <c r="A196" s="192"/>
      <c r="B196" s="192"/>
      <c r="C196" s="192" t="s">
        <v>543</v>
      </c>
      <c r="D196" s="192"/>
      <c r="E196" s="271" t="s">
        <v>544</v>
      </c>
      <c r="F196" s="194" t="n">
        <f aca="false">F197</f>
        <v>119</v>
      </c>
      <c r="G196" s="194" t="n">
        <f aca="false">G197</f>
        <v>119</v>
      </c>
      <c r="H196" s="194" t="n">
        <f aca="false">H197</f>
        <v>35.7</v>
      </c>
      <c r="I196" s="194" t="n">
        <f aca="false">I197</f>
        <v>35.7</v>
      </c>
      <c r="J196" s="195" t="n">
        <f aca="false">I196/G196*100</f>
        <v>30</v>
      </c>
      <c r="K196" s="195" t="n">
        <f aca="false">SUM(I196/H196*100)</f>
        <v>100</v>
      </c>
    </row>
    <row r="197" customFormat="false" ht="26.25" hidden="false" customHeight="false" outlineLevel="0" collapsed="false">
      <c r="A197" s="196"/>
      <c r="B197" s="196"/>
      <c r="C197" s="196" t="s">
        <v>545</v>
      </c>
      <c r="D197" s="215"/>
      <c r="E197" s="262" t="s">
        <v>546</v>
      </c>
      <c r="F197" s="198" t="n">
        <f aca="false">F198</f>
        <v>119</v>
      </c>
      <c r="G197" s="198" t="n">
        <f aca="false">G198</f>
        <v>119</v>
      </c>
      <c r="H197" s="198" t="n">
        <f aca="false">H198</f>
        <v>35.7</v>
      </c>
      <c r="I197" s="198" t="n">
        <f aca="false">I198</f>
        <v>35.7</v>
      </c>
      <c r="J197" s="199" t="n">
        <f aca="false">I197/G197*100</f>
        <v>30</v>
      </c>
      <c r="K197" s="199" t="n">
        <f aca="false">SUM(I197/H197*100)</f>
        <v>100</v>
      </c>
    </row>
    <row r="198" customFormat="false" ht="38.25" hidden="false" customHeight="false" outlineLevel="0" collapsed="false">
      <c r="A198" s="200"/>
      <c r="B198" s="200"/>
      <c r="C198" s="232" t="s">
        <v>547</v>
      </c>
      <c r="D198" s="232"/>
      <c r="E198" s="211" t="s">
        <v>548</v>
      </c>
      <c r="F198" s="212" t="n">
        <f aca="false">F199</f>
        <v>119</v>
      </c>
      <c r="G198" s="212" t="n">
        <f aca="false">G199</f>
        <v>119</v>
      </c>
      <c r="H198" s="212" t="n">
        <f aca="false">H199</f>
        <v>35.7</v>
      </c>
      <c r="I198" s="212" t="n">
        <f aca="false">I199</f>
        <v>35.7</v>
      </c>
      <c r="J198" s="213" t="n">
        <f aca="false">I198/G198*100</f>
        <v>30</v>
      </c>
      <c r="K198" s="213" t="n">
        <f aca="false">SUM(I198/H198*100)</f>
        <v>100</v>
      </c>
    </row>
    <row r="199" customFormat="false" ht="26.25" hidden="false" customHeight="false" outlineLevel="0" collapsed="false">
      <c r="A199" s="200"/>
      <c r="B199" s="200"/>
      <c r="C199" s="232"/>
      <c r="D199" s="201" t="s">
        <v>364</v>
      </c>
      <c r="E199" s="202" t="s">
        <v>365</v>
      </c>
      <c r="F199" s="212" t="n">
        <v>119</v>
      </c>
      <c r="G199" s="212" t="n">
        <v>119</v>
      </c>
      <c r="H199" s="212" t="n">
        <v>35.7</v>
      </c>
      <c r="I199" s="212" t="n">
        <v>35.7</v>
      </c>
      <c r="J199" s="213" t="n">
        <f aca="false">I199/G199*100</f>
        <v>30</v>
      </c>
      <c r="K199" s="213" t="n">
        <f aca="false">SUM(I199/H199*100)</f>
        <v>100</v>
      </c>
    </row>
    <row r="200" customFormat="false" ht="15" hidden="false" customHeight="false" outlineLevel="0" collapsed="false">
      <c r="A200" s="219"/>
      <c r="B200" s="219"/>
      <c r="C200" s="220" t="s">
        <v>392</v>
      </c>
      <c r="D200" s="221"/>
      <c r="E200" s="273" t="s">
        <v>393</v>
      </c>
      <c r="F200" s="223" t="n">
        <f aca="false">F201</f>
        <v>556.4</v>
      </c>
      <c r="G200" s="223" t="n">
        <f aca="false">G201</f>
        <v>556.4</v>
      </c>
      <c r="H200" s="223" t="n">
        <f aca="false">H201</f>
        <v>370.92</v>
      </c>
      <c r="I200" s="223" t="n">
        <f aca="false">I201</f>
        <v>370.92</v>
      </c>
      <c r="J200" s="224" t="n">
        <f aca="false">I200/G200*100</f>
        <v>66.6642703091301</v>
      </c>
      <c r="K200" s="224" t="n">
        <f aca="false">SUM(I200/H200*100)</f>
        <v>100</v>
      </c>
    </row>
    <row r="201" customFormat="false" ht="38.25" hidden="false" customHeight="false" outlineLevel="0" collapsed="false">
      <c r="A201" s="274"/>
      <c r="B201" s="274"/>
      <c r="C201" s="275" t="s">
        <v>394</v>
      </c>
      <c r="D201" s="276"/>
      <c r="E201" s="277" t="s">
        <v>436</v>
      </c>
      <c r="F201" s="278" t="n">
        <f aca="false">F202</f>
        <v>556.4</v>
      </c>
      <c r="G201" s="278" t="n">
        <f aca="false">G202</f>
        <v>556.4</v>
      </c>
      <c r="H201" s="278" t="n">
        <f aca="false">H202</f>
        <v>370.92</v>
      </c>
      <c r="I201" s="278" t="n">
        <f aca="false">I202</f>
        <v>370.92</v>
      </c>
      <c r="J201" s="279" t="n">
        <f aca="false">I201/G201*100</f>
        <v>66.6642703091301</v>
      </c>
      <c r="K201" s="279" t="n">
        <f aca="false">SUM(I201/H201*100)</f>
        <v>100</v>
      </c>
    </row>
    <row r="202" customFormat="false" ht="25.5" hidden="false" customHeight="false" outlineLevel="0" collapsed="false">
      <c r="A202" s="200"/>
      <c r="B202" s="200"/>
      <c r="C202" s="201" t="s">
        <v>549</v>
      </c>
      <c r="D202" s="201"/>
      <c r="E202" s="280" t="s">
        <v>550</v>
      </c>
      <c r="F202" s="203" t="n">
        <f aca="false">F203</f>
        <v>556.4</v>
      </c>
      <c r="G202" s="203" t="n">
        <f aca="false">G203</f>
        <v>556.4</v>
      </c>
      <c r="H202" s="203" t="n">
        <f aca="false">H203</f>
        <v>370.92</v>
      </c>
      <c r="I202" s="203" t="n">
        <f aca="false">I203</f>
        <v>370.92</v>
      </c>
      <c r="J202" s="204" t="n">
        <f aca="false">I202/G202*100</f>
        <v>66.6642703091301</v>
      </c>
      <c r="K202" s="204" t="n">
        <f aca="false">SUM(I202/H202*100)</f>
        <v>100</v>
      </c>
    </row>
    <row r="203" customFormat="false" ht="26.25" hidden="false" customHeight="false" outlineLevel="0" collapsed="false">
      <c r="A203" s="200"/>
      <c r="B203" s="200"/>
      <c r="C203" s="201"/>
      <c r="D203" s="201" t="s">
        <v>447</v>
      </c>
      <c r="E203" s="202" t="s">
        <v>448</v>
      </c>
      <c r="F203" s="203" t="n">
        <v>556.4</v>
      </c>
      <c r="G203" s="203" t="n">
        <v>556.4</v>
      </c>
      <c r="H203" s="203" t="n">
        <v>370.92</v>
      </c>
      <c r="I203" s="203" t="n">
        <v>370.92</v>
      </c>
      <c r="J203" s="204" t="n">
        <f aca="false">I203/G203*100</f>
        <v>66.6642703091301</v>
      </c>
      <c r="K203" s="204" t="n">
        <f aca="false">SUM(I203/H203*100)</f>
        <v>100</v>
      </c>
    </row>
    <row r="204" customFormat="false" ht="15" hidden="false" customHeight="false" outlineLevel="0" collapsed="false">
      <c r="A204" s="177"/>
      <c r="B204" s="178" t="s">
        <v>551</v>
      </c>
      <c r="C204" s="179"/>
      <c r="D204" s="177"/>
      <c r="E204" s="180" t="s">
        <v>552</v>
      </c>
      <c r="F204" s="234" t="n">
        <f aca="false">F206</f>
        <v>5341.6</v>
      </c>
      <c r="G204" s="234" t="n">
        <f aca="false">G206</f>
        <v>5341.6</v>
      </c>
      <c r="H204" s="234" t="n">
        <f aca="false">H206</f>
        <v>2540.535</v>
      </c>
      <c r="I204" s="234" t="n">
        <f aca="false">I206</f>
        <v>2540.535</v>
      </c>
      <c r="J204" s="235" t="n">
        <f aca="false">I204/G204*100</f>
        <v>47.5613112176127</v>
      </c>
      <c r="K204" s="235" t="n">
        <f aca="false">SUM(I204/H204*100)</f>
        <v>100</v>
      </c>
    </row>
    <row r="205" customFormat="false" ht="25.5" hidden="false" customHeight="false" outlineLevel="0" collapsed="false">
      <c r="A205" s="177"/>
      <c r="B205" s="178"/>
      <c r="C205" s="179" t="s">
        <v>348</v>
      </c>
      <c r="D205" s="177"/>
      <c r="E205" s="233" t="s">
        <v>349</v>
      </c>
      <c r="F205" s="234" t="n">
        <f aca="false">F206</f>
        <v>5341.6</v>
      </c>
      <c r="G205" s="234" t="n">
        <f aca="false">G206</f>
        <v>5341.6</v>
      </c>
      <c r="H205" s="234" t="n">
        <f aca="false">H206</f>
        <v>2540.535</v>
      </c>
      <c r="I205" s="234" t="n">
        <f aca="false">I206</f>
        <v>2540.535</v>
      </c>
      <c r="J205" s="235" t="n">
        <f aca="false">I205/G205*100</f>
        <v>47.5613112176127</v>
      </c>
      <c r="K205" s="235" t="n">
        <f aca="false">SUM(I205/H205*100)</f>
        <v>100</v>
      </c>
    </row>
    <row r="206" customFormat="false" ht="25.5" hidden="false" customHeight="false" outlineLevel="0" collapsed="false">
      <c r="A206" s="187"/>
      <c r="B206" s="187"/>
      <c r="C206" s="188" t="s">
        <v>553</v>
      </c>
      <c r="D206" s="187"/>
      <c r="E206" s="189" t="s">
        <v>554</v>
      </c>
      <c r="F206" s="190" t="n">
        <f aca="false">F207</f>
        <v>5341.6</v>
      </c>
      <c r="G206" s="190" t="n">
        <f aca="false">G207</f>
        <v>5341.6</v>
      </c>
      <c r="H206" s="190" t="n">
        <f aca="false">H207</f>
        <v>2540.535</v>
      </c>
      <c r="I206" s="190" t="n">
        <f aca="false">I207</f>
        <v>2540.535</v>
      </c>
      <c r="J206" s="191" t="n">
        <f aca="false">I206/G206*100</f>
        <v>47.5613112176127</v>
      </c>
      <c r="K206" s="191" t="n">
        <f aca="false">SUM(I206/H206*100)</f>
        <v>100</v>
      </c>
    </row>
    <row r="207" customFormat="false" ht="26.25" hidden="false" customHeight="false" outlineLevel="0" collapsed="false">
      <c r="A207" s="192"/>
      <c r="B207" s="192"/>
      <c r="C207" s="192" t="s">
        <v>555</v>
      </c>
      <c r="D207" s="192"/>
      <c r="E207" s="214" t="s">
        <v>556</v>
      </c>
      <c r="F207" s="194" t="n">
        <f aca="false">F208</f>
        <v>5341.6</v>
      </c>
      <c r="G207" s="194" t="n">
        <f aca="false">G208</f>
        <v>5341.6</v>
      </c>
      <c r="H207" s="194" t="n">
        <f aca="false">H208</f>
        <v>2540.535</v>
      </c>
      <c r="I207" s="194" t="n">
        <f aca="false">I208</f>
        <v>2540.535</v>
      </c>
      <c r="J207" s="195" t="n">
        <f aca="false">I207/G207*100</f>
        <v>47.5613112176127</v>
      </c>
      <c r="K207" s="195" t="n">
        <f aca="false">SUM(I207/H207*100)</f>
        <v>100</v>
      </c>
    </row>
    <row r="208" customFormat="false" ht="26.25" hidden="false" customHeight="false" outlineLevel="0" collapsed="false">
      <c r="A208" s="196"/>
      <c r="B208" s="196"/>
      <c r="C208" s="196" t="s">
        <v>557</v>
      </c>
      <c r="D208" s="196"/>
      <c r="E208" s="197" t="s">
        <v>558</v>
      </c>
      <c r="F208" s="198" t="n">
        <f aca="false">F209</f>
        <v>5341.6</v>
      </c>
      <c r="G208" s="198" t="n">
        <f aca="false">G209</f>
        <v>5341.6</v>
      </c>
      <c r="H208" s="198" t="n">
        <f aca="false">H209</f>
        <v>2540.535</v>
      </c>
      <c r="I208" s="198" t="n">
        <f aca="false">I209</f>
        <v>2540.535</v>
      </c>
      <c r="J208" s="199" t="n">
        <f aca="false">I208/G208*100</f>
        <v>47.5613112176127</v>
      </c>
      <c r="K208" s="199" t="n">
        <f aca="false">SUM(I208/H208*100)</f>
        <v>100</v>
      </c>
    </row>
    <row r="209" customFormat="false" ht="39" hidden="false" customHeight="false" outlineLevel="0" collapsed="false">
      <c r="A209" s="200"/>
      <c r="B209" s="200"/>
      <c r="C209" s="201" t="s">
        <v>559</v>
      </c>
      <c r="D209" s="206"/>
      <c r="E209" s="202" t="s">
        <v>560</v>
      </c>
      <c r="F209" s="203" t="n">
        <f aca="false">F210</f>
        <v>5341.6</v>
      </c>
      <c r="G209" s="203" t="n">
        <f aca="false">G210</f>
        <v>5341.6</v>
      </c>
      <c r="H209" s="203" t="n">
        <f aca="false">H210</f>
        <v>2540.535</v>
      </c>
      <c r="I209" s="203" t="n">
        <f aca="false">I210</f>
        <v>2540.535</v>
      </c>
      <c r="J209" s="204" t="n">
        <f aca="false">I209/G209*100</f>
        <v>47.5613112176127</v>
      </c>
      <c r="K209" s="204" t="n">
        <f aca="false">SUM(I209/H209*100)</f>
        <v>100</v>
      </c>
    </row>
    <row r="210" customFormat="false" ht="26.25" hidden="false" customHeight="false" outlineLevel="0" collapsed="false">
      <c r="A210" s="200"/>
      <c r="B210" s="200"/>
      <c r="C210" s="201"/>
      <c r="D210" s="201" t="s">
        <v>364</v>
      </c>
      <c r="E210" s="202" t="s">
        <v>365</v>
      </c>
      <c r="F210" s="203" t="n">
        <v>5341.6</v>
      </c>
      <c r="G210" s="203" t="n">
        <v>5341.6</v>
      </c>
      <c r="H210" s="203" t="n">
        <v>2540.535</v>
      </c>
      <c r="I210" s="203" t="n">
        <v>2540.535</v>
      </c>
      <c r="J210" s="204" t="n">
        <f aca="false">I210/G210*100</f>
        <v>47.5613112176127</v>
      </c>
      <c r="K210" s="204" t="n">
        <f aca="false">SUM(I210/H210*100)</f>
        <v>100</v>
      </c>
    </row>
    <row r="211" customFormat="false" ht="15" hidden="false" customHeight="false" outlineLevel="0" collapsed="false">
      <c r="A211" s="281"/>
      <c r="B211" s="178" t="s">
        <v>561</v>
      </c>
      <c r="C211" s="179"/>
      <c r="D211" s="177"/>
      <c r="E211" s="180" t="s">
        <v>562</v>
      </c>
      <c r="F211" s="234" t="n">
        <f aca="false">F212</f>
        <v>127367.76888</v>
      </c>
      <c r="G211" s="234" t="n">
        <f aca="false">G212</f>
        <v>123767.40271</v>
      </c>
      <c r="H211" s="234" t="n">
        <f aca="false">H212</f>
        <v>64493.15166</v>
      </c>
      <c r="I211" s="234" t="n">
        <f aca="false">I212</f>
        <v>64493.15166</v>
      </c>
      <c r="J211" s="235" t="n">
        <f aca="false">I211/G211*100</f>
        <v>52.1083502181218</v>
      </c>
      <c r="K211" s="235" t="n">
        <f aca="false">SUM(I211/H211*100)</f>
        <v>100</v>
      </c>
    </row>
    <row r="212" customFormat="false" ht="25.5" hidden="false" customHeight="false" outlineLevel="0" collapsed="false">
      <c r="A212" s="281"/>
      <c r="B212" s="178"/>
      <c r="C212" s="179" t="s">
        <v>348</v>
      </c>
      <c r="D212" s="177"/>
      <c r="E212" s="233" t="s">
        <v>349</v>
      </c>
      <c r="F212" s="234" t="n">
        <f aca="false">F213</f>
        <v>127367.76888</v>
      </c>
      <c r="G212" s="234" t="n">
        <f aca="false">G213</f>
        <v>123767.40271</v>
      </c>
      <c r="H212" s="234" t="n">
        <f aca="false">H213</f>
        <v>64493.15166</v>
      </c>
      <c r="I212" s="234" t="n">
        <f aca="false">I213</f>
        <v>64493.15166</v>
      </c>
      <c r="J212" s="235" t="n">
        <f aca="false">I212/G212*100</f>
        <v>52.1083502181218</v>
      </c>
      <c r="K212" s="235" t="n">
        <f aca="false">SUM(I212/H212*100)</f>
        <v>100</v>
      </c>
    </row>
    <row r="213" customFormat="false" ht="25.5" hidden="false" customHeight="false" outlineLevel="0" collapsed="false">
      <c r="A213" s="187"/>
      <c r="B213" s="187"/>
      <c r="C213" s="188" t="s">
        <v>553</v>
      </c>
      <c r="D213" s="187"/>
      <c r="E213" s="189" t="s">
        <v>554</v>
      </c>
      <c r="F213" s="190" t="n">
        <f aca="false">F214+F245</f>
        <v>127367.76888</v>
      </c>
      <c r="G213" s="190" t="n">
        <f aca="false">G214+G245</f>
        <v>123767.40271</v>
      </c>
      <c r="H213" s="190" t="n">
        <f aca="false">H214+H245</f>
        <v>64493.15166</v>
      </c>
      <c r="I213" s="190" t="n">
        <f aca="false">I214+I245</f>
        <v>64493.15166</v>
      </c>
      <c r="J213" s="191" t="n">
        <f aca="false">I213/G213*100</f>
        <v>52.1083502181218</v>
      </c>
      <c r="K213" s="191" t="n">
        <f aca="false">SUM(I213/H213*100)</f>
        <v>100</v>
      </c>
    </row>
    <row r="214" customFormat="false" ht="26.25" hidden="false" customHeight="false" outlineLevel="0" collapsed="false">
      <c r="A214" s="192"/>
      <c r="B214" s="192"/>
      <c r="C214" s="192" t="s">
        <v>563</v>
      </c>
      <c r="D214" s="192"/>
      <c r="E214" s="214" t="s">
        <v>564</v>
      </c>
      <c r="F214" s="194" t="n">
        <f aca="false">F215+F218+F221+F230+F233</f>
        <v>126469.56888</v>
      </c>
      <c r="G214" s="194" t="n">
        <f aca="false">G215+G218+G221+G230+G233+G239</f>
        <v>122869.20271</v>
      </c>
      <c r="H214" s="194" t="n">
        <f aca="false">H215+H218+H221+H230+H233+H239</f>
        <v>64493.15166</v>
      </c>
      <c r="I214" s="194" t="n">
        <f aca="false">I215+I218+I221+I230+I233+I239</f>
        <v>64493.15166</v>
      </c>
      <c r="J214" s="195" t="n">
        <f aca="false">I214/G214*100</f>
        <v>52.4892733390798</v>
      </c>
      <c r="K214" s="195" t="n">
        <f aca="false">SUM(I214/H214*100)</f>
        <v>100</v>
      </c>
    </row>
    <row r="215" customFormat="false" ht="26.25" hidden="false" customHeight="false" outlineLevel="0" collapsed="false">
      <c r="A215" s="196"/>
      <c r="B215" s="196"/>
      <c r="C215" s="196" t="s">
        <v>565</v>
      </c>
      <c r="D215" s="196"/>
      <c r="E215" s="197" t="s">
        <v>566</v>
      </c>
      <c r="F215" s="198" t="n">
        <f aca="false">F216</f>
        <v>542.8</v>
      </c>
      <c r="G215" s="198" t="n">
        <f aca="false">G216</f>
        <v>542.8</v>
      </c>
      <c r="H215" s="198" t="n">
        <f aca="false">H216</f>
        <v>0</v>
      </c>
      <c r="I215" s="198" t="n">
        <f aca="false">I216</f>
        <v>0</v>
      </c>
      <c r="J215" s="199" t="n">
        <f aca="false">I215/G215*100</f>
        <v>0</v>
      </c>
      <c r="K215" s="199"/>
    </row>
    <row r="216" customFormat="false" ht="26.25" hidden="false" customHeight="false" outlineLevel="0" collapsed="false">
      <c r="A216" s="201"/>
      <c r="B216" s="201"/>
      <c r="C216" s="201" t="s">
        <v>567</v>
      </c>
      <c r="D216" s="206"/>
      <c r="E216" s="202" t="s">
        <v>568</v>
      </c>
      <c r="F216" s="203" t="n">
        <f aca="false">SUM(F217)</f>
        <v>542.8</v>
      </c>
      <c r="G216" s="203" t="n">
        <f aca="false">SUM(G217)</f>
        <v>542.8</v>
      </c>
      <c r="H216" s="203" t="n">
        <f aca="false">SUM(H217)</f>
        <v>0</v>
      </c>
      <c r="I216" s="203" t="n">
        <f aca="false">SUM(I217)</f>
        <v>0</v>
      </c>
      <c r="J216" s="204" t="n">
        <f aca="false">I216/G216*100</f>
        <v>0</v>
      </c>
      <c r="K216" s="204"/>
    </row>
    <row r="217" customFormat="false" ht="26.25" hidden="false" customHeight="false" outlineLevel="0" collapsed="false">
      <c r="A217" s="201"/>
      <c r="B217" s="201"/>
      <c r="C217" s="201"/>
      <c r="D217" s="201" t="s">
        <v>364</v>
      </c>
      <c r="E217" s="202" t="s">
        <v>365</v>
      </c>
      <c r="F217" s="203" t="n">
        <v>542.8</v>
      </c>
      <c r="G217" s="203" t="n">
        <v>542.8</v>
      </c>
      <c r="H217" s="203" t="n">
        <v>0</v>
      </c>
      <c r="I217" s="203" t="n">
        <v>0</v>
      </c>
      <c r="J217" s="204" t="n">
        <f aca="false">I217/G217*100</f>
        <v>0</v>
      </c>
      <c r="K217" s="204"/>
    </row>
    <row r="218" customFormat="false" ht="15" hidden="false" customHeight="false" outlineLevel="0" collapsed="false">
      <c r="A218" s="196"/>
      <c r="B218" s="196"/>
      <c r="C218" s="196" t="s">
        <v>569</v>
      </c>
      <c r="D218" s="196"/>
      <c r="E218" s="197" t="s">
        <v>570</v>
      </c>
      <c r="F218" s="198" t="n">
        <f aca="false">F219</f>
        <v>285</v>
      </c>
      <c r="G218" s="198" t="n">
        <f aca="false">G219</f>
        <v>285</v>
      </c>
      <c r="H218" s="198" t="n">
        <f aca="false">H219</f>
        <v>200</v>
      </c>
      <c r="I218" s="198" t="n">
        <f aca="false">I219</f>
        <v>200</v>
      </c>
      <c r="J218" s="199" t="n">
        <f aca="false">I218/G218*100</f>
        <v>70.1754385964912</v>
      </c>
      <c r="K218" s="199" t="n">
        <f aca="false">SUM(I218/H218*100)</f>
        <v>100</v>
      </c>
    </row>
    <row r="219" customFormat="false" ht="26.25" hidden="false" customHeight="false" outlineLevel="0" collapsed="false">
      <c r="A219" s="201"/>
      <c r="B219" s="201"/>
      <c r="C219" s="201" t="s">
        <v>571</v>
      </c>
      <c r="D219" s="206"/>
      <c r="E219" s="202" t="s">
        <v>572</v>
      </c>
      <c r="F219" s="203" t="n">
        <f aca="false">F220</f>
        <v>285</v>
      </c>
      <c r="G219" s="203" t="n">
        <f aca="false">G220</f>
        <v>285</v>
      </c>
      <c r="H219" s="203" t="n">
        <f aca="false">H220</f>
        <v>200</v>
      </c>
      <c r="I219" s="203" t="n">
        <f aca="false">I220</f>
        <v>200</v>
      </c>
      <c r="J219" s="204" t="n">
        <f aca="false">I219/G219*100</f>
        <v>70.1754385964912</v>
      </c>
      <c r="K219" s="204" t="n">
        <f aca="false">SUM(I219/H219*100)</f>
        <v>100</v>
      </c>
    </row>
    <row r="220" customFormat="false" ht="26.25" hidden="false" customHeight="false" outlineLevel="0" collapsed="false">
      <c r="A220" s="201"/>
      <c r="B220" s="201"/>
      <c r="C220" s="201"/>
      <c r="D220" s="201" t="s">
        <v>364</v>
      </c>
      <c r="E220" s="202" t="s">
        <v>365</v>
      </c>
      <c r="F220" s="203" t="n">
        <v>285</v>
      </c>
      <c r="G220" s="203" t="n">
        <v>285</v>
      </c>
      <c r="H220" s="203" t="n">
        <v>200</v>
      </c>
      <c r="I220" s="203" t="n">
        <v>200</v>
      </c>
      <c r="J220" s="204" t="n">
        <f aca="false">I220/G220*100</f>
        <v>70.1754385964912</v>
      </c>
      <c r="K220" s="204" t="n">
        <f aca="false">SUM(I220/H220*100)</f>
        <v>100</v>
      </c>
    </row>
    <row r="221" customFormat="false" ht="26.25" hidden="false" customHeight="false" outlineLevel="0" collapsed="false">
      <c r="A221" s="196"/>
      <c r="B221" s="196"/>
      <c r="C221" s="196" t="s">
        <v>573</v>
      </c>
      <c r="D221" s="196"/>
      <c r="E221" s="197" t="s">
        <v>574</v>
      </c>
      <c r="F221" s="198" t="n">
        <f aca="false">F222+F226+F228</f>
        <v>43526.31117</v>
      </c>
      <c r="G221" s="198" t="n">
        <f aca="false">G222+G226+G228</f>
        <v>43526.31117</v>
      </c>
      <c r="H221" s="198" t="n">
        <f aca="false">H222+H226+H228</f>
        <v>6590.24762</v>
      </c>
      <c r="I221" s="198" t="n">
        <f aca="false">I222+I226+I228</f>
        <v>6590.24762</v>
      </c>
      <c r="J221" s="199" t="n">
        <f aca="false">I221/G221*100</f>
        <v>15.1408365258902</v>
      </c>
      <c r="K221" s="199" t="n">
        <f aca="false">SUM(I221/H221*100)</f>
        <v>100</v>
      </c>
    </row>
    <row r="222" customFormat="false" ht="15" hidden="false" customHeight="false" outlineLevel="0" collapsed="false">
      <c r="A222" s="201"/>
      <c r="B222" s="201"/>
      <c r="C222" s="201" t="s">
        <v>575</v>
      </c>
      <c r="D222" s="206"/>
      <c r="E222" s="202" t="s">
        <v>576</v>
      </c>
      <c r="F222" s="203" t="n">
        <f aca="false">F224+F225</f>
        <v>29030.11117</v>
      </c>
      <c r="G222" s="203" t="n">
        <f aca="false">G224+G225</f>
        <v>29030.11117</v>
      </c>
      <c r="H222" s="203" t="n">
        <f aca="false">H224+H225</f>
        <v>0</v>
      </c>
      <c r="I222" s="203" t="n">
        <f aca="false">I224+I225</f>
        <v>0</v>
      </c>
      <c r="J222" s="204" t="n">
        <f aca="false">I222/G222*100</f>
        <v>0</v>
      </c>
      <c r="K222" s="204"/>
    </row>
    <row r="223" customFormat="false" ht="26.25" hidden="false" customHeight="false" outlineLevel="0" collapsed="false">
      <c r="A223" s="201"/>
      <c r="B223" s="201"/>
      <c r="C223" s="201"/>
      <c r="D223" s="201" t="s">
        <v>364</v>
      </c>
      <c r="E223" s="202" t="s">
        <v>365</v>
      </c>
      <c r="F223" s="203" t="n">
        <f aca="false">SUM(F224+F225)</f>
        <v>29030.11117</v>
      </c>
      <c r="G223" s="203" t="n">
        <f aca="false">SUM(G224+G225)</f>
        <v>29030.11117</v>
      </c>
      <c r="H223" s="203" t="n">
        <f aca="false">SUM(H224+H225)</f>
        <v>0</v>
      </c>
      <c r="I223" s="203" t="n">
        <f aca="false">SUM(I224+I225)</f>
        <v>0</v>
      </c>
      <c r="J223" s="204" t="n">
        <f aca="false">I223/G223*100</f>
        <v>0</v>
      </c>
      <c r="K223" s="204"/>
    </row>
    <row r="224" customFormat="false" ht="15" hidden="false" customHeight="false" outlineLevel="0" collapsed="false">
      <c r="A224" s="201"/>
      <c r="B224" s="201"/>
      <c r="C224" s="201"/>
      <c r="D224" s="201"/>
      <c r="E224" s="202" t="s">
        <v>577</v>
      </c>
      <c r="F224" s="203" t="n">
        <v>26127.1</v>
      </c>
      <c r="G224" s="203" t="n">
        <v>26127.1</v>
      </c>
      <c r="H224" s="203" t="n">
        <v>0</v>
      </c>
      <c r="I224" s="203" t="n">
        <v>0</v>
      </c>
      <c r="J224" s="204" t="n">
        <f aca="false">I224/G224*100</f>
        <v>0</v>
      </c>
      <c r="K224" s="204"/>
    </row>
    <row r="225" customFormat="false" ht="15" hidden="false" customHeight="false" outlineLevel="0" collapsed="false">
      <c r="A225" s="201"/>
      <c r="B225" s="201"/>
      <c r="C225" s="201"/>
      <c r="D225" s="201"/>
      <c r="E225" s="202" t="s">
        <v>433</v>
      </c>
      <c r="F225" s="203" t="n">
        <v>2903.01117</v>
      </c>
      <c r="G225" s="203" t="n">
        <v>2903.01117</v>
      </c>
      <c r="H225" s="203" t="n">
        <v>0</v>
      </c>
      <c r="I225" s="203" t="n">
        <v>0</v>
      </c>
      <c r="J225" s="204" t="n">
        <f aca="false">I225/G225*100</f>
        <v>0</v>
      </c>
      <c r="K225" s="204"/>
    </row>
    <row r="226" customFormat="false" ht="15" hidden="false" customHeight="false" outlineLevel="0" collapsed="false">
      <c r="A226" s="201"/>
      <c r="B226" s="201"/>
      <c r="C226" s="201" t="s">
        <v>578</v>
      </c>
      <c r="D226" s="206"/>
      <c r="E226" s="202" t="s">
        <v>579</v>
      </c>
      <c r="F226" s="203" t="n">
        <f aca="false">F227</f>
        <v>4858.5</v>
      </c>
      <c r="G226" s="203" t="n">
        <f aca="false">G227</f>
        <v>4858.5</v>
      </c>
      <c r="H226" s="203" t="n">
        <f aca="false">H227</f>
        <v>4349.6</v>
      </c>
      <c r="I226" s="203" t="n">
        <f aca="false">I227</f>
        <v>4349.6</v>
      </c>
      <c r="J226" s="204" t="n">
        <f aca="false">I226/G226*100</f>
        <v>89.52557373675</v>
      </c>
      <c r="K226" s="204" t="n">
        <f aca="false">SUM(I226/H226*100)</f>
        <v>100</v>
      </c>
    </row>
    <row r="227" customFormat="false" ht="26.25" hidden="false" customHeight="false" outlineLevel="0" collapsed="false">
      <c r="A227" s="201"/>
      <c r="B227" s="201"/>
      <c r="C227" s="201"/>
      <c r="D227" s="201" t="s">
        <v>364</v>
      </c>
      <c r="E227" s="202" t="s">
        <v>365</v>
      </c>
      <c r="F227" s="203" t="n">
        <f aca="false">4060.9+797.6</f>
        <v>4858.5</v>
      </c>
      <c r="G227" s="203" t="n">
        <f aca="false">4060.9+797.6</f>
        <v>4858.5</v>
      </c>
      <c r="H227" s="203" t="n">
        <v>4349.6</v>
      </c>
      <c r="I227" s="203" t="n">
        <v>4349.6</v>
      </c>
      <c r="J227" s="204" t="n">
        <f aca="false">I227/G227*100</f>
        <v>89.52557373675</v>
      </c>
      <c r="K227" s="204" t="n">
        <f aca="false">SUM(I227/H227*100)</f>
        <v>100</v>
      </c>
    </row>
    <row r="228" customFormat="false" ht="15" hidden="false" customHeight="false" outlineLevel="0" collapsed="false">
      <c r="A228" s="201"/>
      <c r="B228" s="201"/>
      <c r="C228" s="201" t="s">
        <v>580</v>
      </c>
      <c r="D228" s="206"/>
      <c r="E228" s="202" t="s">
        <v>581</v>
      </c>
      <c r="F228" s="203" t="n">
        <f aca="false">F229</f>
        <v>9637.7</v>
      </c>
      <c r="G228" s="203" t="n">
        <f aca="false">G229</f>
        <v>9637.7</v>
      </c>
      <c r="H228" s="203" t="n">
        <f aca="false">H229</f>
        <v>2240.64762</v>
      </c>
      <c r="I228" s="203" t="n">
        <f aca="false">I229</f>
        <v>2240.64762</v>
      </c>
      <c r="J228" s="204" t="n">
        <f aca="false">I228/G228*100</f>
        <v>23.2487794805815</v>
      </c>
      <c r="K228" s="204" t="n">
        <f aca="false">SUM(I228/H228*100)</f>
        <v>100</v>
      </c>
    </row>
    <row r="229" customFormat="false" ht="26.25" hidden="false" customHeight="false" outlineLevel="0" collapsed="false">
      <c r="A229" s="282"/>
      <c r="B229" s="282"/>
      <c r="C229" s="282"/>
      <c r="D229" s="201" t="s">
        <v>364</v>
      </c>
      <c r="E229" s="202" t="s">
        <v>365</v>
      </c>
      <c r="F229" s="203" t="n">
        <f aca="false">8354.4+1283.3</f>
        <v>9637.7</v>
      </c>
      <c r="G229" s="203" t="n">
        <f aca="false">8354.4+1283.3</f>
        <v>9637.7</v>
      </c>
      <c r="H229" s="203" t="n">
        <v>2240.64762</v>
      </c>
      <c r="I229" s="203" t="n">
        <v>2240.64762</v>
      </c>
      <c r="J229" s="204" t="n">
        <f aca="false">I229/G229*100</f>
        <v>23.2487794805815</v>
      </c>
      <c r="K229" s="204" t="n">
        <f aca="false">SUM(I229/H229*100)</f>
        <v>100</v>
      </c>
    </row>
    <row r="230" customFormat="false" ht="15" hidden="false" customHeight="false" outlineLevel="0" collapsed="false">
      <c r="A230" s="196"/>
      <c r="B230" s="196"/>
      <c r="C230" s="196" t="s">
        <v>582</v>
      </c>
      <c r="D230" s="196"/>
      <c r="E230" s="197" t="s">
        <v>583</v>
      </c>
      <c r="F230" s="198" t="n">
        <f aca="false">F231</f>
        <v>31983.9</v>
      </c>
      <c r="G230" s="198" t="n">
        <f aca="false">G231</f>
        <v>31983.9</v>
      </c>
      <c r="H230" s="198" t="n">
        <f aca="false">H231</f>
        <v>11171.7125</v>
      </c>
      <c r="I230" s="198" t="n">
        <f aca="false">I231</f>
        <v>11171.7125</v>
      </c>
      <c r="J230" s="199" t="n">
        <f aca="false">I230/G230*100</f>
        <v>34.9291753038247</v>
      </c>
      <c r="K230" s="199" t="n">
        <f aca="false">SUM(I230/H230*100)</f>
        <v>100</v>
      </c>
    </row>
    <row r="231" customFormat="false" ht="26.25" hidden="false" customHeight="false" outlineLevel="0" collapsed="false">
      <c r="A231" s="201"/>
      <c r="B231" s="201"/>
      <c r="C231" s="201" t="s">
        <v>584</v>
      </c>
      <c r="D231" s="206"/>
      <c r="E231" s="202" t="s">
        <v>585</v>
      </c>
      <c r="F231" s="203" t="n">
        <f aca="false">F232</f>
        <v>31983.9</v>
      </c>
      <c r="G231" s="203" t="n">
        <f aca="false">G232</f>
        <v>31983.9</v>
      </c>
      <c r="H231" s="203" t="n">
        <f aca="false">H232</f>
        <v>11171.7125</v>
      </c>
      <c r="I231" s="203" t="n">
        <f aca="false">I232</f>
        <v>11171.7125</v>
      </c>
      <c r="J231" s="204" t="n">
        <f aca="false">I231/G231*100</f>
        <v>34.9291753038247</v>
      </c>
      <c r="K231" s="204" t="n">
        <f aca="false">SUM(I231/H231*100)</f>
        <v>100</v>
      </c>
    </row>
    <row r="232" customFormat="false" ht="26.25" hidden="false" customHeight="false" outlineLevel="0" collapsed="false">
      <c r="A232" s="201"/>
      <c r="B232" s="201"/>
      <c r="C232" s="201"/>
      <c r="D232" s="201" t="s">
        <v>364</v>
      </c>
      <c r="E232" s="202" t="s">
        <v>365</v>
      </c>
      <c r="F232" s="203" t="n">
        <v>31983.9</v>
      </c>
      <c r="G232" s="203" t="n">
        <v>31983.9</v>
      </c>
      <c r="H232" s="203" t="n">
        <v>11171.7125</v>
      </c>
      <c r="I232" s="203" t="n">
        <v>11171.7125</v>
      </c>
      <c r="J232" s="204" t="n">
        <f aca="false">I232/G232*100</f>
        <v>34.9291753038247</v>
      </c>
      <c r="K232" s="204" t="n">
        <f aca="false">SUM(I232/H232*100)</f>
        <v>100</v>
      </c>
    </row>
    <row r="233" customFormat="false" ht="26.25" hidden="false" customHeight="false" outlineLevel="0" collapsed="false">
      <c r="A233" s="196"/>
      <c r="B233" s="196"/>
      <c r="C233" s="196" t="s">
        <v>586</v>
      </c>
      <c r="D233" s="196"/>
      <c r="E233" s="197" t="s">
        <v>587</v>
      </c>
      <c r="F233" s="198" t="n">
        <f aca="false">F234</f>
        <v>50131.55771</v>
      </c>
      <c r="G233" s="198" t="n">
        <v>0</v>
      </c>
      <c r="H233" s="198" t="n">
        <v>0</v>
      </c>
      <c r="I233" s="198" t="n">
        <v>0</v>
      </c>
      <c r="J233" s="199"/>
      <c r="K233" s="199"/>
    </row>
    <row r="234" customFormat="false" ht="15" hidden="false" customHeight="false" outlineLevel="0" collapsed="false">
      <c r="A234" s="201"/>
      <c r="B234" s="201"/>
      <c r="C234" s="201" t="s">
        <v>588</v>
      </c>
      <c r="D234" s="201"/>
      <c r="E234" s="202" t="s">
        <v>589</v>
      </c>
      <c r="F234" s="203" t="n">
        <f aca="false">F235</f>
        <v>50131.55771</v>
      </c>
      <c r="G234" s="203" t="n">
        <v>0</v>
      </c>
      <c r="H234" s="203" t="n">
        <v>0</v>
      </c>
      <c r="I234" s="203" t="n">
        <v>0</v>
      </c>
      <c r="J234" s="204"/>
      <c r="K234" s="204"/>
    </row>
    <row r="235" customFormat="false" ht="26.25" hidden="false" customHeight="false" outlineLevel="0" collapsed="false">
      <c r="A235" s="201"/>
      <c r="B235" s="201"/>
      <c r="C235" s="201"/>
      <c r="D235" s="201" t="s">
        <v>364</v>
      </c>
      <c r="E235" s="202" t="s">
        <v>365</v>
      </c>
      <c r="F235" s="203" t="n">
        <f aca="false">F236+F237+F238</f>
        <v>50131.55771</v>
      </c>
      <c r="G235" s="203" t="n">
        <v>0</v>
      </c>
      <c r="H235" s="203" t="n">
        <v>0</v>
      </c>
      <c r="I235" s="203" t="n">
        <v>0</v>
      </c>
      <c r="J235" s="204"/>
      <c r="K235" s="204"/>
    </row>
    <row r="236" customFormat="false" ht="15" hidden="false" customHeight="false" outlineLevel="0" collapsed="false">
      <c r="A236" s="201"/>
      <c r="B236" s="201"/>
      <c r="C236" s="201"/>
      <c r="D236" s="201"/>
      <c r="E236" s="202" t="s">
        <v>590</v>
      </c>
      <c r="F236" s="203" t="n">
        <v>47403.95668</v>
      </c>
      <c r="G236" s="203" t="n">
        <v>0</v>
      </c>
      <c r="H236" s="203" t="n">
        <v>0</v>
      </c>
      <c r="I236" s="203" t="n">
        <v>0</v>
      </c>
      <c r="J236" s="204"/>
      <c r="K236" s="204"/>
    </row>
    <row r="237" customFormat="false" ht="15" hidden="false" customHeight="false" outlineLevel="0" collapsed="false">
      <c r="A237" s="201"/>
      <c r="B237" s="201"/>
      <c r="C237" s="201"/>
      <c r="D237" s="201"/>
      <c r="E237" s="202" t="s">
        <v>432</v>
      </c>
      <c r="F237" s="203" t="n">
        <v>2494.94507</v>
      </c>
      <c r="G237" s="203" t="n">
        <v>0</v>
      </c>
      <c r="H237" s="203" t="n">
        <v>0</v>
      </c>
      <c r="I237" s="203" t="n">
        <v>0</v>
      </c>
      <c r="J237" s="204"/>
      <c r="K237" s="204"/>
    </row>
    <row r="238" customFormat="false" ht="15" hidden="false" customHeight="false" outlineLevel="0" collapsed="false">
      <c r="A238" s="201"/>
      <c r="B238" s="201"/>
      <c r="C238" s="201"/>
      <c r="D238" s="201"/>
      <c r="E238" s="202" t="s">
        <v>433</v>
      </c>
      <c r="F238" s="203" t="n">
        <v>232.65596</v>
      </c>
      <c r="G238" s="203" t="n">
        <v>0</v>
      </c>
      <c r="H238" s="203" t="n">
        <v>0</v>
      </c>
      <c r="I238" s="203" t="n">
        <v>0</v>
      </c>
      <c r="J238" s="204"/>
      <c r="K238" s="204"/>
    </row>
    <row r="239" customFormat="false" ht="26.25" hidden="false" customHeight="false" outlineLevel="0" collapsed="false">
      <c r="A239" s="196"/>
      <c r="B239" s="196"/>
      <c r="C239" s="196" t="s">
        <v>591</v>
      </c>
      <c r="D239" s="196"/>
      <c r="E239" s="197" t="s">
        <v>592</v>
      </c>
      <c r="F239" s="198" t="n">
        <f aca="false">F240</f>
        <v>0</v>
      </c>
      <c r="G239" s="198" t="n">
        <f aca="false">G240</f>
        <v>46531.19154</v>
      </c>
      <c r="H239" s="198" t="n">
        <f aca="false">H240+H246</f>
        <v>46531.19154</v>
      </c>
      <c r="I239" s="198" t="n">
        <f aca="false">I240+I246</f>
        <v>46531.19154</v>
      </c>
      <c r="J239" s="199" t="n">
        <f aca="false">I239/G239*100</f>
        <v>100</v>
      </c>
      <c r="K239" s="199" t="n">
        <f aca="false">SUM(I239/H239*100)</f>
        <v>100</v>
      </c>
    </row>
    <row r="240" customFormat="false" ht="26.25" hidden="false" customHeight="false" outlineLevel="0" collapsed="false">
      <c r="A240" s="201"/>
      <c r="B240" s="201"/>
      <c r="C240" s="201" t="s">
        <v>593</v>
      </c>
      <c r="D240" s="201"/>
      <c r="E240" s="202" t="s">
        <v>594</v>
      </c>
      <c r="F240" s="203" t="n">
        <v>0</v>
      </c>
      <c r="G240" s="203" t="n">
        <f aca="false">G241</f>
        <v>46531.19154</v>
      </c>
      <c r="H240" s="203" t="n">
        <f aca="false">H241</f>
        <v>46531.19154</v>
      </c>
      <c r="I240" s="203" t="n">
        <f aca="false">I241</f>
        <v>46531.19154</v>
      </c>
      <c r="J240" s="204" t="n">
        <f aca="false">I240/G240*100</f>
        <v>100</v>
      </c>
      <c r="K240" s="204" t="n">
        <f aca="false">SUM(I240/H240*100)</f>
        <v>100</v>
      </c>
    </row>
    <row r="241" customFormat="false" ht="26.25" hidden="false" customHeight="false" outlineLevel="0" collapsed="false">
      <c r="A241" s="201"/>
      <c r="B241" s="201"/>
      <c r="C241" s="201"/>
      <c r="D241" s="201" t="s">
        <v>364</v>
      </c>
      <c r="E241" s="202" t="s">
        <v>365</v>
      </c>
      <c r="F241" s="203" t="n">
        <v>0</v>
      </c>
      <c r="G241" s="203" t="n">
        <f aca="false">G242+G243+G244</f>
        <v>46531.19154</v>
      </c>
      <c r="H241" s="203" t="n">
        <f aca="false">H242+H243+H244</f>
        <v>46531.19154</v>
      </c>
      <c r="I241" s="203" t="n">
        <f aca="false">I242+I243+I244</f>
        <v>46531.19154</v>
      </c>
      <c r="J241" s="204" t="n">
        <f aca="false">I241/G241*100</f>
        <v>100</v>
      </c>
      <c r="K241" s="204" t="n">
        <f aca="false">SUM(I241/H241*100)</f>
        <v>100</v>
      </c>
    </row>
    <row r="242" customFormat="false" ht="15" hidden="false" customHeight="false" outlineLevel="0" collapsed="false">
      <c r="A242" s="201"/>
      <c r="B242" s="201"/>
      <c r="C242" s="201"/>
      <c r="D242" s="201"/>
      <c r="E242" s="202" t="s">
        <v>590</v>
      </c>
      <c r="F242" s="203" t="n">
        <v>0</v>
      </c>
      <c r="G242" s="203" t="n">
        <v>44446.59416</v>
      </c>
      <c r="H242" s="203" t="n">
        <v>44446.59416</v>
      </c>
      <c r="I242" s="203" t="n">
        <v>44446.59416</v>
      </c>
      <c r="J242" s="204" t="n">
        <f aca="false">I242/G242*100</f>
        <v>100</v>
      </c>
      <c r="K242" s="204" t="n">
        <f aca="false">SUM(I242/H242*100)</f>
        <v>100</v>
      </c>
    </row>
    <row r="243" customFormat="false" ht="15" hidden="false" customHeight="false" outlineLevel="0" collapsed="false">
      <c r="A243" s="201"/>
      <c r="B243" s="201"/>
      <c r="C243" s="201"/>
      <c r="D243" s="201"/>
      <c r="E243" s="202" t="s">
        <v>432</v>
      </c>
      <c r="F243" s="203" t="n">
        <v>0</v>
      </c>
      <c r="G243" s="203" t="n">
        <v>1851.94142</v>
      </c>
      <c r="H243" s="203" t="n">
        <v>1851.94142</v>
      </c>
      <c r="I243" s="203" t="n">
        <v>1851.94142</v>
      </c>
      <c r="J243" s="204" t="n">
        <f aca="false">I243/G243*100</f>
        <v>100</v>
      </c>
      <c r="K243" s="204" t="n">
        <f aca="false">SUM(I243/H243*100)</f>
        <v>100</v>
      </c>
    </row>
    <row r="244" customFormat="false" ht="15" hidden="false" customHeight="false" outlineLevel="0" collapsed="false">
      <c r="A244" s="201"/>
      <c r="B244" s="201"/>
      <c r="C244" s="201"/>
      <c r="D244" s="201"/>
      <c r="E244" s="202" t="s">
        <v>433</v>
      </c>
      <c r="F244" s="203" t="n">
        <v>0</v>
      </c>
      <c r="G244" s="203" t="n">
        <v>232.65596</v>
      </c>
      <c r="H244" s="203" t="n">
        <v>232.65596</v>
      </c>
      <c r="I244" s="203" t="n">
        <v>232.65596</v>
      </c>
      <c r="J244" s="204" t="n">
        <f aca="false">I244/G244*100</f>
        <v>100</v>
      </c>
      <c r="K244" s="204" t="n">
        <f aca="false">SUM(I244/H244*100)</f>
        <v>100</v>
      </c>
    </row>
    <row r="245" customFormat="false" ht="26.25" hidden="false" customHeight="false" outlineLevel="0" collapsed="false">
      <c r="A245" s="192"/>
      <c r="B245" s="192"/>
      <c r="C245" s="192" t="s">
        <v>595</v>
      </c>
      <c r="D245" s="192"/>
      <c r="E245" s="214" t="s">
        <v>596</v>
      </c>
      <c r="F245" s="194" t="n">
        <f aca="false">F246</f>
        <v>898.2</v>
      </c>
      <c r="G245" s="194" t="n">
        <f aca="false">G246</f>
        <v>898.2</v>
      </c>
      <c r="H245" s="194" t="n">
        <f aca="false">H246</f>
        <v>0</v>
      </c>
      <c r="I245" s="194" t="n">
        <f aca="false">I246</f>
        <v>0</v>
      </c>
      <c r="J245" s="195" t="n">
        <f aca="false">I245/G245*100</f>
        <v>0</v>
      </c>
      <c r="K245" s="195"/>
    </row>
    <row r="246" customFormat="false" ht="26.25" hidden="false" customHeight="false" outlineLevel="0" collapsed="false">
      <c r="A246" s="196"/>
      <c r="B246" s="196"/>
      <c r="C246" s="196" t="s">
        <v>597</v>
      </c>
      <c r="D246" s="196"/>
      <c r="E246" s="283" t="s">
        <v>598</v>
      </c>
      <c r="F246" s="198" t="n">
        <f aca="false">F247</f>
        <v>898.2</v>
      </c>
      <c r="G246" s="198" t="n">
        <f aca="false">G247</f>
        <v>898.2</v>
      </c>
      <c r="H246" s="198" t="n">
        <f aca="false">H247</f>
        <v>0</v>
      </c>
      <c r="I246" s="198" t="n">
        <f aca="false">I247</f>
        <v>0</v>
      </c>
      <c r="J246" s="199" t="n">
        <f aca="false">I246/G246*100</f>
        <v>0</v>
      </c>
      <c r="K246" s="199"/>
    </row>
    <row r="247" customFormat="false" ht="26.25" hidden="false" customHeight="false" outlineLevel="0" collapsed="false">
      <c r="A247" s="200"/>
      <c r="B247" s="200"/>
      <c r="C247" s="201" t="s">
        <v>599</v>
      </c>
      <c r="D247" s="201"/>
      <c r="E247" s="284" t="s">
        <v>600</v>
      </c>
      <c r="F247" s="203" t="n">
        <f aca="false">F248</f>
        <v>898.2</v>
      </c>
      <c r="G247" s="203" t="n">
        <f aca="false">G248</f>
        <v>898.2</v>
      </c>
      <c r="H247" s="203" t="n">
        <f aca="false">H248</f>
        <v>0</v>
      </c>
      <c r="I247" s="203" t="n">
        <f aca="false">I248</f>
        <v>0</v>
      </c>
      <c r="J247" s="204" t="n">
        <f aca="false">I247/G247*100</f>
        <v>0</v>
      </c>
      <c r="K247" s="204"/>
    </row>
    <row r="248" customFormat="false" ht="26.25" hidden="false" customHeight="false" outlineLevel="0" collapsed="false">
      <c r="A248" s="200"/>
      <c r="B248" s="200"/>
      <c r="C248" s="201"/>
      <c r="D248" s="201" t="s">
        <v>364</v>
      </c>
      <c r="E248" s="202" t="s">
        <v>365</v>
      </c>
      <c r="F248" s="203" t="n">
        <v>898.2</v>
      </c>
      <c r="G248" s="203" t="n">
        <v>898.2</v>
      </c>
      <c r="H248" s="203" t="n">
        <v>0</v>
      </c>
      <c r="I248" s="203" t="n">
        <v>0</v>
      </c>
      <c r="J248" s="204" t="n">
        <f aca="false">I248/G248*100</f>
        <v>0</v>
      </c>
      <c r="K248" s="204"/>
    </row>
    <row r="249" customFormat="false" ht="15" hidden="false" customHeight="false" outlineLevel="0" collapsed="false">
      <c r="A249" s="200"/>
      <c r="B249" s="178" t="s">
        <v>601</v>
      </c>
      <c r="C249" s="231"/>
      <c r="D249" s="281"/>
      <c r="E249" s="180" t="s">
        <v>602</v>
      </c>
      <c r="F249" s="208" t="n">
        <f aca="false">F250+F286</f>
        <v>17924.244</v>
      </c>
      <c r="G249" s="208" t="n">
        <f aca="false">G250+G286</f>
        <v>18696.98976</v>
      </c>
      <c r="H249" s="208" t="n">
        <f aca="false">H250+H286</f>
        <v>2308.276</v>
      </c>
      <c r="I249" s="208" t="n">
        <f aca="false">I250+I286</f>
        <v>2246.02665</v>
      </c>
      <c r="J249" s="209" t="n">
        <f aca="false">I249/G249*100</f>
        <v>12.0127714612387</v>
      </c>
      <c r="K249" s="209" t="n">
        <f aca="false">SUM(I249/H249*100)</f>
        <v>97.3032102746812</v>
      </c>
    </row>
    <row r="250" customFormat="false" ht="25.5" hidden="false" customHeight="false" outlineLevel="0" collapsed="false">
      <c r="A250" s="200"/>
      <c r="B250" s="178"/>
      <c r="C250" s="179" t="s">
        <v>348</v>
      </c>
      <c r="D250" s="177"/>
      <c r="E250" s="233" t="s">
        <v>349</v>
      </c>
      <c r="F250" s="208" t="n">
        <f aca="false">F251+F259+F274</f>
        <v>14626.544</v>
      </c>
      <c r="G250" s="208" t="n">
        <f aca="false">G251+G259+G274</f>
        <v>15355.87476</v>
      </c>
      <c r="H250" s="208" t="n">
        <f aca="false">H251+H259+H274</f>
        <v>863.761</v>
      </c>
      <c r="I250" s="208" t="n">
        <f aca="false">I251+I259+I274</f>
        <v>863.04919</v>
      </c>
      <c r="J250" s="209" t="n">
        <f aca="false">I250/G250*100</f>
        <v>5.62031928163499</v>
      </c>
      <c r="K250" s="209" t="n">
        <f aca="false">SUM(I250/H250*100)</f>
        <v>99.9175917875431</v>
      </c>
    </row>
    <row r="251" s="285" customFormat="true" ht="25.5" hidden="false" customHeight="false" outlineLevel="0" collapsed="false">
      <c r="A251" s="187"/>
      <c r="B251" s="187"/>
      <c r="C251" s="188" t="s">
        <v>426</v>
      </c>
      <c r="D251" s="187"/>
      <c r="E251" s="189" t="s">
        <v>427</v>
      </c>
      <c r="F251" s="190" t="n">
        <f aca="false">F252+F256</f>
        <v>5966.9</v>
      </c>
      <c r="G251" s="190" t="n">
        <f aca="false">G252+G256</f>
        <v>6264.47107</v>
      </c>
      <c r="H251" s="190" t="n">
        <f aca="false">H252+H256</f>
        <v>677.01423</v>
      </c>
      <c r="I251" s="190" t="n">
        <f aca="false">I252+I256</f>
        <v>676.30242</v>
      </c>
      <c r="J251" s="191" t="n">
        <f aca="false">I251/G251*100</f>
        <v>10.7958423375718</v>
      </c>
      <c r="K251" s="191" t="n">
        <f aca="false">SUM(I251/H251*100)</f>
        <v>99.8948604078824</v>
      </c>
    </row>
    <row r="252" customFormat="false" ht="39" hidden="false" customHeight="false" outlineLevel="0" collapsed="false">
      <c r="A252" s="196"/>
      <c r="B252" s="196"/>
      <c r="C252" s="196" t="s">
        <v>428</v>
      </c>
      <c r="D252" s="196"/>
      <c r="E252" s="197" t="s">
        <v>429</v>
      </c>
      <c r="F252" s="198" t="n">
        <f aca="false">F253</f>
        <v>1323.7</v>
      </c>
      <c r="G252" s="198" t="n">
        <f aca="false">G253</f>
        <v>1621.27107</v>
      </c>
      <c r="H252" s="198" t="n">
        <f aca="false">H253</f>
        <v>677.01423</v>
      </c>
      <c r="I252" s="198" t="n">
        <f aca="false">I253</f>
        <v>676.30242</v>
      </c>
      <c r="J252" s="199" t="n">
        <f aca="false">I252/G252*100</f>
        <v>41.7143334334585</v>
      </c>
      <c r="K252" s="199" t="n">
        <f aca="false">SUM(I252/H252*100)</f>
        <v>99.8948604078824</v>
      </c>
    </row>
    <row r="253" customFormat="false" ht="38.25" hidden="false" customHeight="false" outlineLevel="0" collapsed="false">
      <c r="A253" s="200"/>
      <c r="B253" s="200"/>
      <c r="C253" s="201" t="s">
        <v>603</v>
      </c>
      <c r="D253" s="201"/>
      <c r="E253" s="286" t="s">
        <v>604</v>
      </c>
      <c r="F253" s="203" t="n">
        <f aca="false">F254</f>
        <v>1323.7</v>
      </c>
      <c r="G253" s="212" t="n">
        <f aca="false">G254+G255</f>
        <v>1621.27107</v>
      </c>
      <c r="H253" s="203" t="n">
        <f aca="false">H254+H255</f>
        <v>677.01423</v>
      </c>
      <c r="I253" s="203" t="n">
        <f aca="false">I254+I255</f>
        <v>676.30242</v>
      </c>
      <c r="J253" s="204" t="n">
        <f aca="false">I253/G253*100</f>
        <v>41.7143334334585</v>
      </c>
      <c r="K253" s="204" t="n">
        <f aca="false">SUM(I253/H253*100)</f>
        <v>99.8948604078824</v>
      </c>
    </row>
    <row r="254" customFormat="false" ht="26.25" hidden="false" customHeight="false" outlineLevel="0" collapsed="false">
      <c r="A254" s="200"/>
      <c r="B254" s="200"/>
      <c r="C254" s="201"/>
      <c r="D254" s="201" t="s">
        <v>364</v>
      </c>
      <c r="E254" s="202" t="s">
        <v>365</v>
      </c>
      <c r="F254" s="203" t="n">
        <v>1323.7</v>
      </c>
      <c r="G254" s="212" t="n">
        <v>1360.25684</v>
      </c>
      <c r="H254" s="203" t="n">
        <v>416</v>
      </c>
      <c r="I254" s="203" t="n">
        <v>415.28819</v>
      </c>
      <c r="J254" s="204" t="n">
        <f aca="false">I254/G254*100</f>
        <v>30.5301306185676</v>
      </c>
      <c r="K254" s="204" t="n">
        <f aca="false">SUM(I254/H254*100)</f>
        <v>99.8288918269231</v>
      </c>
    </row>
    <row r="255" customFormat="false" ht="15" hidden="false" customHeight="false" outlineLevel="0" collapsed="false">
      <c r="A255" s="200"/>
      <c r="B255" s="200"/>
      <c r="C255" s="201"/>
      <c r="D255" s="201" t="s">
        <v>368</v>
      </c>
      <c r="E255" s="202" t="s">
        <v>369</v>
      </c>
      <c r="F255" s="203" t="n">
        <v>0</v>
      </c>
      <c r="G255" s="203" t="n">
        <v>261.01423</v>
      </c>
      <c r="H255" s="203" t="n">
        <v>261.01423</v>
      </c>
      <c r="I255" s="203" t="n">
        <v>261.01423</v>
      </c>
      <c r="J255" s="204" t="n">
        <f aca="false">I255/G255*100</f>
        <v>100</v>
      </c>
      <c r="K255" s="204" t="n">
        <f aca="false">SUM(I255/H255*100)</f>
        <v>100</v>
      </c>
    </row>
    <row r="256" customFormat="false" ht="26.25" hidden="false" customHeight="false" outlineLevel="0" collapsed="false">
      <c r="A256" s="287"/>
      <c r="B256" s="287"/>
      <c r="C256" s="196" t="s">
        <v>605</v>
      </c>
      <c r="D256" s="196"/>
      <c r="E256" s="197" t="s">
        <v>606</v>
      </c>
      <c r="F256" s="198" t="n">
        <f aca="false">F257</f>
        <v>4643.2</v>
      </c>
      <c r="G256" s="198" t="n">
        <f aca="false">G257</f>
        <v>4643.2</v>
      </c>
      <c r="H256" s="198" t="n">
        <f aca="false">H257</f>
        <v>0</v>
      </c>
      <c r="I256" s="198" t="n">
        <f aca="false">I257</f>
        <v>0</v>
      </c>
      <c r="J256" s="199" t="n">
        <f aca="false">I256/G256*100</f>
        <v>0</v>
      </c>
      <c r="K256" s="199"/>
    </row>
    <row r="257" customFormat="false" ht="15" hidden="false" customHeight="false" outlineLevel="0" collapsed="false">
      <c r="A257" s="200"/>
      <c r="B257" s="200"/>
      <c r="C257" s="201" t="s">
        <v>607</v>
      </c>
      <c r="D257" s="201"/>
      <c r="E257" s="288" t="s">
        <v>608</v>
      </c>
      <c r="F257" s="203" t="n">
        <f aca="false">F258</f>
        <v>4643.2</v>
      </c>
      <c r="G257" s="203" t="n">
        <f aca="false">G258</f>
        <v>4643.2</v>
      </c>
      <c r="H257" s="203" t="n">
        <f aca="false">H258</f>
        <v>0</v>
      </c>
      <c r="I257" s="203" t="n">
        <f aca="false">I258</f>
        <v>0</v>
      </c>
      <c r="J257" s="204" t="n">
        <f aca="false">I257/G257*100</f>
        <v>0</v>
      </c>
      <c r="K257" s="204"/>
    </row>
    <row r="258" customFormat="false" ht="26.25" hidden="false" customHeight="false" outlineLevel="0" collapsed="false">
      <c r="A258" s="200"/>
      <c r="B258" s="200"/>
      <c r="C258" s="201"/>
      <c r="D258" s="201" t="s">
        <v>609</v>
      </c>
      <c r="E258" s="202" t="s">
        <v>610</v>
      </c>
      <c r="F258" s="212" t="n">
        <v>4643.2</v>
      </c>
      <c r="G258" s="212" t="n">
        <v>4643.2</v>
      </c>
      <c r="H258" s="212" t="n">
        <v>0</v>
      </c>
      <c r="I258" s="212" t="n">
        <v>0</v>
      </c>
      <c r="J258" s="213" t="n">
        <f aca="false">I258/G258*100</f>
        <v>0</v>
      </c>
      <c r="K258" s="213"/>
    </row>
    <row r="259" customFormat="false" ht="25.5" hidden="false" customHeight="false" outlineLevel="0" collapsed="false">
      <c r="A259" s="187"/>
      <c r="B259" s="187"/>
      <c r="C259" s="188" t="s">
        <v>521</v>
      </c>
      <c r="D259" s="187"/>
      <c r="E259" s="189" t="s">
        <v>522</v>
      </c>
      <c r="F259" s="190" t="n">
        <f aca="false">F260</f>
        <v>117.2</v>
      </c>
      <c r="G259" s="190" t="n">
        <f aca="false">G260</f>
        <v>592.37469</v>
      </c>
      <c r="H259" s="190" t="n">
        <f aca="false">H260</f>
        <v>51.99677</v>
      </c>
      <c r="I259" s="190" t="n">
        <f aca="false">I260</f>
        <v>51.99677</v>
      </c>
      <c r="J259" s="191" t="n">
        <f aca="false">I259/G259*100</f>
        <v>8.77768258464925</v>
      </c>
      <c r="K259" s="191" t="n">
        <f aca="false">SUM(I259/H259*100)</f>
        <v>100</v>
      </c>
    </row>
    <row r="260" customFormat="false" ht="26.25" hidden="false" customHeight="false" outlineLevel="0" collapsed="false">
      <c r="A260" s="192"/>
      <c r="B260" s="192"/>
      <c r="C260" s="192" t="s">
        <v>611</v>
      </c>
      <c r="D260" s="192"/>
      <c r="E260" s="271" t="s">
        <v>612</v>
      </c>
      <c r="F260" s="194" t="n">
        <f aca="false">F261+F266</f>
        <v>117.2</v>
      </c>
      <c r="G260" s="194" t="n">
        <f aca="false">G261+G266+G269</f>
        <v>592.37469</v>
      </c>
      <c r="H260" s="194" t="n">
        <f aca="false">H261+H266+H269</f>
        <v>51.99677</v>
      </c>
      <c r="I260" s="194" t="n">
        <f aca="false">I261+I266+I269</f>
        <v>51.99677</v>
      </c>
      <c r="J260" s="195" t="n">
        <f aca="false">I260/G260*100</f>
        <v>8.77768258464925</v>
      </c>
      <c r="K260" s="195" t="n">
        <f aca="false">SUM(I260/H260*100)</f>
        <v>100</v>
      </c>
    </row>
    <row r="261" customFormat="false" ht="26.25" hidden="false" customHeight="false" outlineLevel="0" collapsed="false">
      <c r="A261" s="196"/>
      <c r="B261" s="196"/>
      <c r="C261" s="196" t="s">
        <v>613</v>
      </c>
      <c r="D261" s="215"/>
      <c r="E261" s="262" t="s">
        <v>614</v>
      </c>
      <c r="F261" s="198" t="n">
        <f aca="false">F262+F264</f>
        <v>49.2</v>
      </c>
      <c r="G261" s="198" t="n">
        <f aca="false">G262+G264</f>
        <v>49.2</v>
      </c>
      <c r="H261" s="198" t="n">
        <f aca="false">H262+H264</f>
        <v>46.112</v>
      </c>
      <c r="I261" s="198" t="n">
        <f aca="false">I262+I264</f>
        <v>46.112</v>
      </c>
      <c r="J261" s="199" t="n">
        <f aca="false">I261/G261*100</f>
        <v>93.7235772357724</v>
      </c>
      <c r="K261" s="199" t="n">
        <f aca="false">SUM(I261/H261*100)</f>
        <v>100</v>
      </c>
    </row>
    <row r="262" customFormat="false" ht="15" hidden="false" customHeight="false" outlineLevel="0" collapsed="false">
      <c r="A262" s="206"/>
      <c r="B262" s="206"/>
      <c r="C262" s="201" t="s">
        <v>615</v>
      </c>
      <c r="D262" s="201"/>
      <c r="E262" s="272" t="s">
        <v>616</v>
      </c>
      <c r="F262" s="203" t="n">
        <f aca="false">F263</f>
        <v>19.2</v>
      </c>
      <c r="G262" s="212" t="n">
        <f aca="false">G263</f>
        <v>49.2</v>
      </c>
      <c r="H262" s="203" t="n">
        <f aca="false">H263</f>
        <v>46.112</v>
      </c>
      <c r="I262" s="203" t="n">
        <f aca="false">I263</f>
        <v>46.112</v>
      </c>
      <c r="J262" s="204" t="n">
        <f aca="false">I262/G262*100</f>
        <v>93.7235772357724</v>
      </c>
      <c r="K262" s="204" t="n">
        <f aca="false">SUM(I262/H262*100)</f>
        <v>100</v>
      </c>
    </row>
    <row r="263" customFormat="false" ht="26.25" hidden="false" customHeight="false" outlineLevel="0" collapsed="false">
      <c r="A263" s="206"/>
      <c r="B263" s="206"/>
      <c r="C263" s="201"/>
      <c r="D263" s="201" t="s">
        <v>364</v>
      </c>
      <c r="E263" s="202" t="s">
        <v>365</v>
      </c>
      <c r="F263" s="203" t="n">
        <v>19.2</v>
      </c>
      <c r="G263" s="212" t="n">
        <v>49.2</v>
      </c>
      <c r="H263" s="212" t="n">
        <v>46.112</v>
      </c>
      <c r="I263" s="212" t="n">
        <v>46.112</v>
      </c>
      <c r="J263" s="204" t="n">
        <f aca="false">I263/G263*100</f>
        <v>93.7235772357724</v>
      </c>
      <c r="K263" s="204" t="n">
        <f aca="false">SUM(I263/H263*100)</f>
        <v>100</v>
      </c>
    </row>
    <row r="264" customFormat="false" ht="15" hidden="false" customHeight="false" outlineLevel="0" collapsed="false">
      <c r="A264" s="206"/>
      <c r="B264" s="206"/>
      <c r="C264" s="201" t="s">
        <v>617</v>
      </c>
      <c r="D264" s="201"/>
      <c r="E264" s="272" t="s">
        <v>618</v>
      </c>
      <c r="F264" s="203" t="n">
        <f aca="false">F265</f>
        <v>30</v>
      </c>
      <c r="G264" s="212" t="n">
        <v>0</v>
      </c>
      <c r="H264" s="203" t="n">
        <f aca="false">H265</f>
        <v>0</v>
      </c>
      <c r="I264" s="203" t="n">
        <f aca="false">I265</f>
        <v>0</v>
      </c>
      <c r="J264" s="204"/>
      <c r="K264" s="204"/>
    </row>
    <row r="265" customFormat="false" ht="26.25" hidden="false" customHeight="false" outlineLevel="0" collapsed="false">
      <c r="A265" s="206"/>
      <c r="B265" s="206"/>
      <c r="C265" s="201"/>
      <c r="D265" s="201" t="s">
        <v>364</v>
      </c>
      <c r="E265" s="202" t="s">
        <v>365</v>
      </c>
      <c r="F265" s="203" t="n">
        <v>30</v>
      </c>
      <c r="G265" s="212" t="n">
        <v>0</v>
      </c>
      <c r="H265" s="212" t="n">
        <v>0</v>
      </c>
      <c r="I265" s="212" t="n">
        <v>0</v>
      </c>
      <c r="J265" s="204"/>
      <c r="K265" s="204"/>
    </row>
    <row r="266" customFormat="false" ht="39.75" hidden="false" customHeight="true" outlineLevel="0" collapsed="false">
      <c r="A266" s="196"/>
      <c r="B266" s="196"/>
      <c r="C266" s="196" t="s">
        <v>619</v>
      </c>
      <c r="D266" s="196"/>
      <c r="E266" s="197" t="s">
        <v>620</v>
      </c>
      <c r="F266" s="289" t="n">
        <f aca="false">F267</f>
        <v>68</v>
      </c>
      <c r="G266" s="289" t="n">
        <f aca="false">G267</f>
        <v>15.20281</v>
      </c>
      <c r="H266" s="289" t="n">
        <f aca="false">H267</f>
        <v>5.88477</v>
      </c>
      <c r="I266" s="289" t="n">
        <f aca="false">I267</f>
        <v>5.88477</v>
      </c>
      <c r="J266" s="290" t="n">
        <f aca="false">I266/G266*100</f>
        <v>38.7084361377929</v>
      </c>
      <c r="K266" s="290" t="n">
        <f aca="false">SUM(I266/H266*100)</f>
        <v>100</v>
      </c>
    </row>
    <row r="267" customFormat="false" ht="26.25" hidden="false" customHeight="false" outlineLevel="0" collapsed="false">
      <c r="A267" s="206"/>
      <c r="B267" s="206"/>
      <c r="C267" s="201" t="s">
        <v>621</v>
      </c>
      <c r="D267" s="201"/>
      <c r="E267" s="202" t="s">
        <v>622</v>
      </c>
      <c r="F267" s="291" t="n">
        <f aca="false">F268</f>
        <v>68</v>
      </c>
      <c r="G267" s="292" t="n">
        <f aca="false">G268</f>
        <v>15.20281</v>
      </c>
      <c r="H267" s="293" t="n">
        <f aca="false">H268</f>
        <v>5.88477</v>
      </c>
      <c r="I267" s="293" t="n">
        <f aca="false">I268</f>
        <v>5.88477</v>
      </c>
      <c r="J267" s="294" t="n">
        <f aca="false">I267/G267*100</f>
        <v>38.7084361377929</v>
      </c>
      <c r="K267" s="294" t="n">
        <f aca="false">SUM(I267/H267*100)</f>
        <v>100</v>
      </c>
    </row>
    <row r="268" customFormat="false" ht="26.25" hidden="false" customHeight="false" outlineLevel="0" collapsed="false">
      <c r="A268" s="206"/>
      <c r="B268" s="206"/>
      <c r="C268" s="201"/>
      <c r="D268" s="201" t="s">
        <v>364</v>
      </c>
      <c r="E268" s="202" t="s">
        <v>365</v>
      </c>
      <c r="F268" s="295" t="n">
        <v>68</v>
      </c>
      <c r="G268" s="292" t="n">
        <v>15.20281</v>
      </c>
      <c r="H268" s="212" t="n">
        <v>5.88477</v>
      </c>
      <c r="I268" s="212" t="n">
        <v>5.88477</v>
      </c>
      <c r="J268" s="296" t="n">
        <f aca="false">I268/G268*100</f>
        <v>38.7084361377929</v>
      </c>
      <c r="K268" s="296" t="n">
        <f aca="false">SUM(I268/H268*100)</f>
        <v>100</v>
      </c>
    </row>
    <row r="269" customFormat="false" ht="15.75" hidden="false" customHeight="true" outlineLevel="0" collapsed="false">
      <c r="A269" s="196"/>
      <c r="B269" s="196"/>
      <c r="C269" s="196" t="s">
        <v>623</v>
      </c>
      <c r="D269" s="196"/>
      <c r="E269" s="197" t="s">
        <v>624</v>
      </c>
      <c r="F269" s="289" t="n">
        <v>0</v>
      </c>
      <c r="G269" s="297" t="n">
        <f aca="false">G270</f>
        <v>527.97188</v>
      </c>
      <c r="H269" s="297" t="n">
        <f aca="false">H270</f>
        <v>0</v>
      </c>
      <c r="I269" s="297" t="n">
        <f aca="false">I270</f>
        <v>0</v>
      </c>
      <c r="J269" s="289" t="n">
        <f aca="false">I269/G269*100</f>
        <v>0</v>
      </c>
      <c r="K269" s="289"/>
    </row>
    <row r="270" customFormat="false" ht="15" hidden="false" customHeight="false" outlineLevel="0" collapsed="false">
      <c r="A270" s="206"/>
      <c r="B270" s="206"/>
      <c r="C270" s="201" t="s">
        <v>625</v>
      </c>
      <c r="D270" s="201"/>
      <c r="E270" s="202" t="s">
        <v>626</v>
      </c>
      <c r="F270" s="203" t="n">
        <v>0</v>
      </c>
      <c r="G270" s="298" t="n">
        <f aca="false">G271</f>
        <v>527.97188</v>
      </c>
      <c r="H270" s="298" t="n">
        <f aca="false">H271</f>
        <v>0</v>
      </c>
      <c r="I270" s="298" t="n">
        <f aca="false">I271</f>
        <v>0</v>
      </c>
      <c r="J270" s="296" t="n">
        <f aca="false">I270/G270*100</f>
        <v>0</v>
      </c>
      <c r="K270" s="296"/>
    </row>
    <row r="271" customFormat="false" ht="26.25" hidden="false" customHeight="false" outlineLevel="0" collapsed="false">
      <c r="A271" s="206"/>
      <c r="B271" s="206"/>
      <c r="C271" s="201"/>
      <c r="D271" s="201" t="s">
        <v>364</v>
      </c>
      <c r="E271" s="202" t="s">
        <v>365</v>
      </c>
      <c r="F271" s="203" t="n">
        <v>0</v>
      </c>
      <c r="G271" s="298" t="n">
        <f aca="false">G272+G273</f>
        <v>527.97188</v>
      </c>
      <c r="H271" s="298" t="n">
        <f aca="false">H272+H273</f>
        <v>0</v>
      </c>
      <c r="I271" s="298" t="n">
        <f aca="false">I272+I273</f>
        <v>0</v>
      </c>
      <c r="J271" s="296" t="n">
        <f aca="false">I271/G271*100</f>
        <v>0</v>
      </c>
      <c r="K271" s="296"/>
    </row>
    <row r="272" customFormat="false" ht="15" hidden="false" customHeight="false" outlineLevel="0" collapsed="false">
      <c r="A272" s="206"/>
      <c r="B272" s="206"/>
      <c r="C272" s="201"/>
      <c r="D272" s="201"/>
      <c r="E272" s="284" t="s">
        <v>627</v>
      </c>
      <c r="F272" s="203" t="n">
        <v>0</v>
      </c>
      <c r="G272" s="298" t="n">
        <v>475.17469</v>
      </c>
      <c r="H272" s="203" t="n">
        <v>0</v>
      </c>
      <c r="I272" s="203" t="n">
        <v>0</v>
      </c>
      <c r="J272" s="296" t="n">
        <f aca="false">I272/G272*100</f>
        <v>0</v>
      </c>
      <c r="K272" s="296"/>
    </row>
    <row r="273" customFormat="false" ht="15" hidden="false" customHeight="false" outlineLevel="0" collapsed="false">
      <c r="A273" s="206"/>
      <c r="B273" s="206"/>
      <c r="C273" s="201"/>
      <c r="D273" s="201"/>
      <c r="E273" s="202" t="s">
        <v>628</v>
      </c>
      <c r="F273" s="203" t="n">
        <v>0</v>
      </c>
      <c r="G273" s="292" t="n">
        <v>52.79719</v>
      </c>
      <c r="H273" s="203" t="n">
        <v>0</v>
      </c>
      <c r="I273" s="203" t="n">
        <v>0</v>
      </c>
      <c r="J273" s="296" t="n">
        <f aca="false">I273/G273*100</f>
        <v>0</v>
      </c>
      <c r="K273" s="296"/>
    </row>
    <row r="274" customFormat="false" ht="25.5" hidden="false" customHeight="false" outlineLevel="0" collapsed="false">
      <c r="A274" s="187"/>
      <c r="B274" s="187"/>
      <c r="C274" s="188" t="s">
        <v>629</v>
      </c>
      <c r="D274" s="187"/>
      <c r="E274" s="189" t="s">
        <v>630</v>
      </c>
      <c r="F274" s="190" t="n">
        <f aca="false">F275+F282</f>
        <v>8542.444</v>
      </c>
      <c r="G274" s="190" t="n">
        <f aca="false">G275+G282</f>
        <v>8499.029</v>
      </c>
      <c r="H274" s="190" t="n">
        <f aca="false">H275+H282</f>
        <v>134.75</v>
      </c>
      <c r="I274" s="190" t="n">
        <f aca="false">I275+I282</f>
        <v>134.75</v>
      </c>
      <c r="J274" s="191" t="n">
        <f aca="false">I274/G274*100</f>
        <v>1.58547523487683</v>
      </c>
      <c r="K274" s="191" t="n">
        <f aca="false">SUM(I274/H274*100)</f>
        <v>100</v>
      </c>
    </row>
    <row r="275" customFormat="false" ht="15" hidden="false" customHeight="false" outlineLevel="0" collapsed="false">
      <c r="A275" s="196"/>
      <c r="B275" s="196"/>
      <c r="C275" s="196" t="s">
        <v>631</v>
      </c>
      <c r="D275" s="215"/>
      <c r="E275" s="197" t="s">
        <v>632</v>
      </c>
      <c r="F275" s="198" t="n">
        <f aca="false">F276+F278</f>
        <v>7959.144</v>
      </c>
      <c r="G275" s="198" t="n">
        <f aca="false">G276+G278</f>
        <v>7915.729</v>
      </c>
      <c r="H275" s="198" t="n">
        <f aca="false">H276+H278</f>
        <v>134.75</v>
      </c>
      <c r="I275" s="198" t="n">
        <f aca="false">I276+I278</f>
        <v>134.75</v>
      </c>
      <c r="J275" s="199" t="n">
        <f aca="false">I275/G275*100</f>
        <v>1.70230688796951</v>
      </c>
      <c r="K275" s="199" t="n">
        <f aca="false">SUM(I275/H275*100)</f>
        <v>100</v>
      </c>
    </row>
    <row r="276" customFormat="false" ht="15" hidden="false" customHeight="false" outlineLevel="0" collapsed="false">
      <c r="A276" s="201"/>
      <c r="B276" s="201"/>
      <c r="C276" s="201" t="s">
        <v>633</v>
      </c>
      <c r="D276" s="201"/>
      <c r="E276" s="202" t="s">
        <v>634</v>
      </c>
      <c r="F276" s="203" t="n">
        <f aca="false">F277</f>
        <v>315.6</v>
      </c>
      <c r="G276" s="203" t="n">
        <f aca="false">G277</f>
        <v>272.185</v>
      </c>
      <c r="H276" s="203" t="n">
        <f aca="false">H277</f>
        <v>134.75</v>
      </c>
      <c r="I276" s="203" t="n">
        <f aca="false">I277</f>
        <v>134.75</v>
      </c>
      <c r="J276" s="204" t="n">
        <f aca="false">I276/G276*100</f>
        <v>49.5067692929441</v>
      </c>
      <c r="K276" s="204" t="n">
        <f aca="false">SUM(I276/H276*100)</f>
        <v>100</v>
      </c>
    </row>
    <row r="277" customFormat="false" ht="26.25" hidden="false" customHeight="false" outlineLevel="0" collapsed="false">
      <c r="A277" s="201"/>
      <c r="B277" s="201"/>
      <c r="C277" s="201"/>
      <c r="D277" s="201" t="s">
        <v>364</v>
      </c>
      <c r="E277" s="202" t="s">
        <v>365</v>
      </c>
      <c r="F277" s="203" t="n">
        <v>315.6</v>
      </c>
      <c r="G277" s="203" t="n">
        <v>272.185</v>
      </c>
      <c r="H277" s="203" t="n">
        <v>134.75</v>
      </c>
      <c r="I277" s="203" t="n">
        <v>134.75</v>
      </c>
      <c r="J277" s="204" t="n">
        <f aca="false">I277/G277*100</f>
        <v>49.5067692929441</v>
      </c>
      <c r="K277" s="204" t="n">
        <f aca="false">SUM(I277/H277*100)</f>
        <v>100</v>
      </c>
    </row>
    <row r="278" customFormat="false" ht="18.75" hidden="false" customHeight="true" outlineLevel="0" collapsed="false">
      <c r="A278" s="201"/>
      <c r="B278" s="201"/>
      <c r="C278" s="201" t="s">
        <v>635</v>
      </c>
      <c r="D278" s="201"/>
      <c r="E278" s="211" t="s">
        <v>636</v>
      </c>
      <c r="F278" s="203" t="n">
        <f aca="false">F279</f>
        <v>7643.544</v>
      </c>
      <c r="G278" s="203" t="n">
        <f aca="false">G279</f>
        <v>7643.544</v>
      </c>
      <c r="H278" s="203" t="n">
        <f aca="false">H279</f>
        <v>0</v>
      </c>
      <c r="I278" s="203" t="n">
        <f aca="false">I279</f>
        <v>0</v>
      </c>
      <c r="J278" s="204" t="n">
        <f aca="false">I278/G278*100</f>
        <v>0</v>
      </c>
      <c r="K278" s="204"/>
    </row>
    <row r="279" customFormat="false" ht="26.25" hidden="false" customHeight="false" outlineLevel="0" collapsed="false">
      <c r="A279" s="201"/>
      <c r="B279" s="201"/>
      <c r="C279" s="201"/>
      <c r="D279" s="201" t="s">
        <v>364</v>
      </c>
      <c r="E279" s="202" t="s">
        <v>365</v>
      </c>
      <c r="F279" s="203" t="n">
        <f aca="false">F280+F281</f>
        <v>7643.544</v>
      </c>
      <c r="G279" s="203" t="n">
        <f aca="false">G280+G281</f>
        <v>7643.544</v>
      </c>
      <c r="H279" s="203" t="n">
        <f aca="false">H280+H281</f>
        <v>0</v>
      </c>
      <c r="I279" s="203" t="n">
        <f aca="false">I280+I281</f>
        <v>0</v>
      </c>
      <c r="J279" s="204" t="n">
        <f aca="false">I279/G279*100</f>
        <v>0</v>
      </c>
      <c r="K279" s="204"/>
    </row>
    <row r="280" customFormat="false" ht="15" hidden="false" customHeight="false" outlineLevel="0" collapsed="false">
      <c r="A280" s="201"/>
      <c r="B280" s="201"/>
      <c r="C280" s="201"/>
      <c r="D280" s="201"/>
      <c r="E280" s="284" t="s">
        <v>627</v>
      </c>
      <c r="F280" s="266" t="n">
        <v>6267.70608</v>
      </c>
      <c r="G280" s="266" t="n">
        <v>6267.70608</v>
      </c>
      <c r="H280" s="266" t="n">
        <v>0</v>
      </c>
      <c r="I280" s="266" t="n">
        <v>0</v>
      </c>
      <c r="J280" s="267" t="n">
        <f aca="false">I280/G280*100</f>
        <v>0</v>
      </c>
      <c r="K280" s="267"/>
    </row>
    <row r="281" customFormat="false" ht="15" hidden="false" customHeight="false" outlineLevel="0" collapsed="false">
      <c r="A281" s="201"/>
      <c r="B281" s="201"/>
      <c r="C281" s="201"/>
      <c r="D281" s="201"/>
      <c r="E281" s="202" t="s">
        <v>628</v>
      </c>
      <c r="F281" s="266" t="n">
        <v>1375.83792</v>
      </c>
      <c r="G281" s="266" t="n">
        <v>1375.83792</v>
      </c>
      <c r="H281" s="266" t="n">
        <v>0</v>
      </c>
      <c r="I281" s="266" t="n">
        <v>0</v>
      </c>
      <c r="J281" s="267" t="n">
        <f aca="false">I281/G281*100</f>
        <v>0</v>
      </c>
      <c r="K281" s="267"/>
    </row>
    <row r="282" customFormat="false" ht="39" hidden="false" customHeight="false" outlineLevel="0" collapsed="false">
      <c r="A282" s="196"/>
      <c r="B282" s="196"/>
      <c r="C282" s="196" t="s">
        <v>637</v>
      </c>
      <c r="D282" s="215"/>
      <c r="E282" s="197" t="s">
        <v>638</v>
      </c>
      <c r="F282" s="198" t="n">
        <f aca="false">F283</f>
        <v>583.3</v>
      </c>
      <c r="G282" s="198" t="n">
        <f aca="false">G283</f>
        <v>583.3</v>
      </c>
      <c r="H282" s="198" t="n">
        <f aca="false">H283</f>
        <v>0</v>
      </c>
      <c r="I282" s="198" t="n">
        <f aca="false">I283</f>
        <v>0</v>
      </c>
      <c r="J282" s="199" t="n">
        <f aca="false">I282/G282*100</f>
        <v>0</v>
      </c>
      <c r="K282" s="199"/>
    </row>
    <row r="283" customFormat="false" ht="26.25" hidden="false" customHeight="false" outlineLevel="0" collapsed="false">
      <c r="A283" s="200"/>
      <c r="B283" s="200"/>
      <c r="C283" s="201" t="s">
        <v>639</v>
      </c>
      <c r="D283" s="201"/>
      <c r="E283" s="202" t="s">
        <v>640</v>
      </c>
      <c r="F283" s="203" t="n">
        <f aca="false">F284</f>
        <v>583.3</v>
      </c>
      <c r="G283" s="203" t="n">
        <f aca="false">G284</f>
        <v>583.3</v>
      </c>
      <c r="H283" s="203" t="n">
        <f aca="false">H284</f>
        <v>0</v>
      </c>
      <c r="I283" s="203" t="n">
        <f aca="false">I284</f>
        <v>0</v>
      </c>
      <c r="J283" s="204" t="n">
        <f aca="false">I283/G283*100</f>
        <v>0</v>
      </c>
      <c r="K283" s="204"/>
    </row>
    <row r="284" customFormat="false" ht="26.25" hidden="false" customHeight="false" outlineLevel="0" collapsed="false">
      <c r="A284" s="200"/>
      <c r="B284" s="200"/>
      <c r="C284" s="201"/>
      <c r="D284" s="201" t="s">
        <v>364</v>
      </c>
      <c r="E284" s="202" t="s">
        <v>365</v>
      </c>
      <c r="F284" s="203" t="n">
        <v>583.3</v>
      </c>
      <c r="G284" s="203" t="n">
        <v>583.3</v>
      </c>
      <c r="H284" s="203" t="n">
        <v>0</v>
      </c>
      <c r="I284" s="203" t="n">
        <v>0</v>
      </c>
      <c r="J284" s="204" t="n">
        <f aca="false">I284/G284*100</f>
        <v>0</v>
      </c>
      <c r="K284" s="204"/>
    </row>
    <row r="285" customFormat="false" ht="15" hidden="false" customHeight="false" outlineLevel="0" collapsed="false">
      <c r="A285" s="299"/>
      <c r="B285" s="299"/>
      <c r="C285" s="251" t="s">
        <v>392</v>
      </c>
      <c r="D285" s="300"/>
      <c r="E285" s="252" t="s">
        <v>393</v>
      </c>
      <c r="F285" s="253" t="n">
        <f aca="false">F286</f>
        <v>3297.7</v>
      </c>
      <c r="G285" s="253" t="n">
        <f aca="false">G286</f>
        <v>3341.115</v>
      </c>
      <c r="H285" s="253" t="n">
        <f aca="false">H286</f>
        <v>1444.515</v>
      </c>
      <c r="I285" s="253" t="n">
        <f aca="false">I286</f>
        <v>1382.97746</v>
      </c>
      <c r="J285" s="254" t="n">
        <f aca="false">I285/G285*100</f>
        <v>41.3926925592205</v>
      </c>
      <c r="K285" s="254" t="n">
        <f aca="false">SUM(I285/H285*100)</f>
        <v>95.7399168579073</v>
      </c>
    </row>
    <row r="286" s="210" customFormat="true" ht="38.25" hidden="false" customHeight="false" outlineLevel="0" collapsed="false">
      <c r="A286" s="274"/>
      <c r="B286" s="274"/>
      <c r="C286" s="275" t="s">
        <v>394</v>
      </c>
      <c r="D286" s="276"/>
      <c r="E286" s="277" t="s">
        <v>436</v>
      </c>
      <c r="F286" s="257" t="n">
        <f aca="false">F287+F291</f>
        <v>3297.7</v>
      </c>
      <c r="G286" s="257" t="n">
        <f aca="false">G287+G291</f>
        <v>3341.115</v>
      </c>
      <c r="H286" s="257" t="n">
        <f aca="false">H287+H291</f>
        <v>1444.515</v>
      </c>
      <c r="I286" s="257" t="n">
        <f aca="false">I287+I291</f>
        <v>1382.97746</v>
      </c>
      <c r="J286" s="258" t="n">
        <f aca="false">I286/G286*100</f>
        <v>41.3926925592205</v>
      </c>
      <c r="K286" s="258" t="n">
        <f aca="false">SUM(I286/H286*100)</f>
        <v>95.7399168579073</v>
      </c>
    </row>
    <row r="287" customFormat="false" ht="26.25" hidden="false" customHeight="false" outlineLevel="0" collapsed="false">
      <c r="A287" s="200"/>
      <c r="B287" s="200"/>
      <c r="C287" s="201" t="s">
        <v>641</v>
      </c>
      <c r="D287" s="201"/>
      <c r="E287" s="202" t="s">
        <v>642</v>
      </c>
      <c r="F287" s="203" t="n">
        <f aca="false">F288+F289+F290</f>
        <v>3297.7</v>
      </c>
      <c r="G287" s="203" t="n">
        <f aca="false">G288+G289+G290</f>
        <v>3297.7</v>
      </c>
      <c r="H287" s="203" t="n">
        <f aca="false">H288+H289+H290</f>
        <v>1401.1</v>
      </c>
      <c r="I287" s="203" t="n">
        <f aca="false">I288+I289+I290</f>
        <v>1339.56246</v>
      </c>
      <c r="J287" s="204" t="n">
        <f aca="false">I287/G287*100</f>
        <v>40.6211135033508</v>
      </c>
      <c r="K287" s="204" t="n">
        <f aca="false">SUM(I287/H287*100)</f>
        <v>95.6079123545785</v>
      </c>
    </row>
    <row r="288" customFormat="false" ht="39" hidden="false" customHeight="false" outlineLevel="0" collapsed="false">
      <c r="A288" s="200"/>
      <c r="B288" s="200"/>
      <c r="C288" s="206"/>
      <c r="D288" s="201" t="s">
        <v>358</v>
      </c>
      <c r="E288" s="202" t="s">
        <v>359</v>
      </c>
      <c r="F288" s="203" t="n">
        <v>3141.1</v>
      </c>
      <c r="G288" s="203" t="n">
        <v>3141.1</v>
      </c>
      <c r="H288" s="203" t="n">
        <v>1300</v>
      </c>
      <c r="I288" s="203" t="n">
        <v>1242.37789</v>
      </c>
      <c r="J288" s="204" t="n">
        <f aca="false">I288/G288*100</f>
        <v>39.5523189328579</v>
      </c>
      <c r="K288" s="204" t="n">
        <f aca="false">SUM(I288/H288*100)</f>
        <v>95.56753</v>
      </c>
    </row>
    <row r="289" customFormat="false" ht="26.25" hidden="false" customHeight="false" outlineLevel="0" collapsed="false">
      <c r="A289" s="200"/>
      <c r="B289" s="200"/>
      <c r="C289" s="206"/>
      <c r="D289" s="201" t="s">
        <v>364</v>
      </c>
      <c r="E289" s="202" t="s">
        <v>365</v>
      </c>
      <c r="F289" s="203" t="n">
        <v>154.4</v>
      </c>
      <c r="G289" s="203" t="n">
        <v>154.4</v>
      </c>
      <c r="H289" s="203" t="n">
        <v>100</v>
      </c>
      <c r="I289" s="203" t="n">
        <v>96.64557</v>
      </c>
      <c r="J289" s="204" t="n">
        <f aca="false">I289/G289*100</f>
        <v>62.5942810880829</v>
      </c>
      <c r="K289" s="204" t="n">
        <f aca="false">SUM(I289/H289*100)</f>
        <v>96.64557</v>
      </c>
    </row>
    <row r="290" customFormat="false" ht="15" hidden="false" customHeight="false" outlineLevel="0" collapsed="false">
      <c r="A290" s="200"/>
      <c r="B290" s="200"/>
      <c r="C290" s="206"/>
      <c r="D290" s="232" t="s">
        <v>368</v>
      </c>
      <c r="E290" s="301" t="s">
        <v>369</v>
      </c>
      <c r="F290" s="203" t="n">
        <v>2.2</v>
      </c>
      <c r="G290" s="203" t="n">
        <v>2.2</v>
      </c>
      <c r="H290" s="203" t="n">
        <v>1.1</v>
      </c>
      <c r="I290" s="203" t="n">
        <v>0.539</v>
      </c>
      <c r="J290" s="204" t="n">
        <f aca="false">I290/G290*100</f>
        <v>24.5</v>
      </c>
      <c r="K290" s="204" t="n">
        <f aca="false">SUM(I290/H290*100)</f>
        <v>49</v>
      </c>
    </row>
    <row r="291" customFormat="false" ht="15.75" hidden="false" customHeight="true" outlineLevel="0" collapsed="false">
      <c r="A291" s="200"/>
      <c r="B291" s="200"/>
      <c r="C291" s="201" t="s">
        <v>398</v>
      </c>
      <c r="D291" s="232"/>
      <c r="E291" s="301" t="s">
        <v>399</v>
      </c>
      <c r="F291" s="203" t="n">
        <f aca="false">F292</f>
        <v>0</v>
      </c>
      <c r="G291" s="203" t="n">
        <f aca="false">G292</f>
        <v>43.415</v>
      </c>
      <c r="H291" s="203" t="n">
        <f aca="false">H292</f>
        <v>43.415</v>
      </c>
      <c r="I291" s="203" t="n">
        <f aca="false">I292</f>
        <v>43.415</v>
      </c>
      <c r="J291" s="204" t="n">
        <f aca="false">I291/G291*100</f>
        <v>100</v>
      </c>
      <c r="K291" s="204" t="n">
        <f aca="false">SUM(I291/H291*100)</f>
        <v>100</v>
      </c>
    </row>
    <row r="292" customFormat="false" ht="15" hidden="false" customHeight="false" outlineLevel="0" collapsed="false">
      <c r="A292" s="200"/>
      <c r="B292" s="200"/>
      <c r="C292" s="206"/>
      <c r="D292" s="232" t="s">
        <v>368</v>
      </c>
      <c r="E292" s="301" t="s">
        <v>369</v>
      </c>
      <c r="F292" s="203" t="n">
        <v>0</v>
      </c>
      <c r="G292" s="203" t="n">
        <v>43.415</v>
      </c>
      <c r="H292" s="203" t="n">
        <v>43.415</v>
      </c>
      <c r="I292" s="203" t="n">
        <v>43.415</v>
      </c>
      <c r="J292" s="204" t="n">
        <f aca="false">I292/G292*100</f>
        <v>100</v>
      </c>
      <c r="K292" s="204" t="n">
        <f aca="false">SUM(I292/H292*100)</f>
        <v>100</v>
      </c>
    </row>
    <row r="293" customFormat="false" ht="15" hidden="false" customHeight="false" outlineLevel="0" collapsed="false">
      <c r="A293" s="177"/>
      <c r="B293" s="178" t="s">
        <v>643</v>
      </c>
      <c r="C293" s="179"/>
      <c r="D293" s="177"/>
      <c r="E293" s="180" t="s">
        <v>644</v>
      </c>
      <c r="F293" s="208" t="n">
        <f aca="false">F294+F310+F350</f>
        <v>76192.72615</v>
      </c>
      <c r="G293" s="208" t="n">
        <f aca="false">G294+G310+G350</f>
        <v>92493.54858</v>
      </c>
      <c r="H293" s="208" t="n">
        <f aca="false">H294+H310+H350</f>
        <v>31837.79962</v>
      </c>
      <c r="I293" s="208" t="n">
        <f aca="false">I294+I310+I350</f>
        <v>31837.79962</v>
      </c>
      <c r="J293" s="209" t="n">
        <f aca="false">I293/G293*100</f>
        <v>34.4216435727544</v>
      </c>
      <c r="K293" s="209" t="n">
        <f aca="false">SUM(I293/H293*100)</f>
        <v>100</v>
      </c>
    </row>
    <row r="294" customFormat="false" ht="15" hidden="false" customHeight="false" outlineLevel="0" collapsed="false">
      <c r="A294" s="177"/>
      <c r="B294" s="178" t="s">
        <v>645</v>
      </c>
      <c r="C294" s="179"/>
      <c r="D294" s="177"/>
      <c r="E294" s="180" t="s">
        <v>646</v>
      </c>
      <c r="F294" s="208" t="n">
        <f aca="false">F295</f>
        <v>3097.72552</v>
      </c>
      <c r="G294" s="208" t="n">
        <f aca="false">G295</f>
        <v>3720.57464</v>
      </c>
      <c r="H294" s="208" t="n">
        <f aca="false">H295</f>
        <v>150.93181</v>
      </c>
      <c r="I294" s="208" t="n">
        <f aca="false">I295</f>
        <v>150.93181</v>
      </c>
      <c r="J294" s="209" t="n">
        <f aca="false">I294/G294*100</f>
        <v>4.05668007240946</v>
      </c>
      <c r="K294" s="209" t="n">
        <f aca="false">SUM(I294/H294*100)</f>
        <v>100</v>
      </c>
    </row>
    <row r="295" customFormat="false" ht="25.5" hidden="false" customHeight="false" outlineLevel="0" collapsed="false">
      <c r="A295" s="177"/>
      <c r="B295" s="178"/>
      <c r="C295" s="179" t="s">
        <v>348</v>
      </c>
      <c r="D295" s="177"/>
      <c r="E295" s="233" t="s">
        <v>349</v>
      </c>
      <c r="F295" s="208" t="n">
        <f aca="false">F296</f>
        <v>3097.72552</v>
      </c>
      <c r="G295" s="208" t="n">
        <f aca="false">G296</f>
        <v>3720.57464</v>
      </c>
      <c r="H295" s="208" t="n">
        <f aca="false">H296</f>
        <v>150.93181</v>
      </c>
      <c r="I295" s="208" t="n">
        <f aca="false">I296</f>
        <v>150.93181</v>
      </c>
      <c r="J295" s="209" t="n">
        <f aca="false">I295/G295*100</f>
        <v>4.05668007240946</v>
      </c>
      <c r="K295" s="209" t="n">
        <f aca="false">SUM(I295/H295*100)</f>
        <v>100</v>
      </c>
    </row>
    <row r="296" customFormat="false" ht="25.5" hidden="false" customHeight="false" outlineLevel="0" collapsed="false">
      <c r="A296" s="186"/>
      <c r="B296" s="187"/>
      <c r="C296" s="188" t="s">
        <v>426</v>
      </c>
      <c r="D296" s="187"/>
      <c r="E296" s="189" t="s">
        <v>427</v>
      </c>
      <c r="F296" s="190" t="n">
        <f aca="false">F297</f>
        <v>3097.72552</v>
      </c>
      <c r="G296" s="190" t="n">
        <f aca="false">G297</f>
        <v>3720.57464</v>
      </c>
      <c r="H296" s="190" t="n">
        <f aca="false">H297</f>
        <v>150.93181</v>
      </c>
      <c r="I296" s="190" t="n">
        <f aca="false">I297</f>
        <v>150.93181</v>
      </c>
      <c r="J296" s="191" t="n">
        <f aca="false">I296/G296*100</f>
        <v>4.05668007240946</v>
      </c>
      <c r="K296" s="191" t="n">
        <f aca="false">SUM(I296/H296*100)</f>
        <v>100</v>
      </c>
    </row>
    <row r="297" customFormat="false" ht="39" hidden="false" customHeight="false" outlineLevel="0" collapsed="false">
      <c r="A297" s="196"/>
      <c r="B297" s="196"/>
      <c r="C297" s="196" t="s">
        <v>428</v>
      </c>
      <c r="D297" s="196"/>
      <c r="E297" s="197" t="s">
        <v>429</v>
      </c>
      <c r="F297" s="198" t="n">
        <f aca="false">F298+F302+F306+F300+F304</f>
        <v>3097.72552</v>
      </c>
      <c r="G297" s="198" t="n">
        <f aca="false">G298+G302+G306+G300+G304</f>
        <v>3720.57464</v>
      </c>
      <c r="H297" s="198" t="n">
        <f aca="false">H298+H302+H306+H300+H304</f>
        <v>150.93181</v>
      </c>
      <c r="I297" s="198" t="n">
        <f aca="false">I298+I302+I306+I300+I304</f>
        <v>150.93181</v>
      </c>
      <c r="J297" s="199" t="n">
        <f aca="false">I297/G297*100</f>
        <v>4.05668007240946</v>
      </c>
      <c r="K297" s="199" t="n">
        <f aca="false">SUM(I297/H297*100)</f>
        <v>100</v>
      </c>
    </row>
    <row r="298" customFormat="false" ht="39" hidden="false" customHeight="false" outlineLevel="0" collapsed="false">
      <c r="A298" s="200"/>
      <c r="B298" s="200"/>
      <c r="C298" s="201" t="s">
        <v>647</v>
      </c>
      <c r="D298" s="201"/>
      <c r="E298" s="288" t="s">
        <v>648</v>
      </c>
      <c r="F298" s="203" t="n">
        <f aca="false">F299</f>
        <v>110.6</v>
      </c>
      <c r="G298" s="203" t="n">
        <f aca="false">G299</f>
        <v>110.6</v>
      </c>
      <c r="H298" s="203" t="n">
        <f aca="false">H299</f>
        <v>52.4493</v>
      </c>
      <c r="I298" s="203" t="n">
        <f aca="false">I299</f>
        <v>52.4493</v>
      </c>
      <c r="J298" s="204" t="n">
        <f aca="false">I298/G298*100</f>
        <v>47.422513562387</v>
      </c>
      <c r="K298" s="204" t="n">
        <f aca="false">SUM(I298/H298*100)</f>
        <v>100</v>
      </c>
    </row>
    <row r="299" customFormat="false" ht="26.25" hidden="false" customHeight="false" outlineLevel="0" collapsed="false">
      <c r="A299" s="200"/>
      <c r="B299" s="200"/>
      <c r="C299" s="201"/>
      <c r="D299" s="201" t="s">
        <v>364</v>
      </c>
      <c r="E299" s="202" t="s">
        <v>365</v>
      </c>
      <c r="F299" s="203" t="n">
        <v>110.6</v>
      </c>
      <c r="G299" s="203" t="n">
        <v>110.6</v>
      </c>
      <c r="H299" s="203" t="n">
        <v>52.4493</v>
      </c>
      <c r="I299" s="203" t="n">
        <v>52.4493</v>
      </c>
      <c r="J299" s="204" t="n">
        <f aca="false">I299/G299*100</f>
        <v>47.422513562387</v>
      </c>
      <c r="K299" s="204" t="n">
        <f aca="false">SUM(I299/H299*100)</f>
        <v>100</v>
      </c>
    </row>
    <row r="300" customFormat="false" ht="26.25" hidden="false" customHeight="false" outlineLevel="0" collapsed="false">
      <c r="A300" s="200"/>
      <c r="B300" s="200"/>
      <c r="C300" s="201" t="s">
        <v>649</v>
      </c>
      <c r="D300" s="201"/>
      <c r="E300" s="288" t="s">
        <v>650</v>
      </c>
      <c r="F300" s="203" t="n">
        <f aca="false">F301</f>
        <v>2368.4</v>
      </c>
      <c r="G300" s="203" t="n">
        <f aca="false">G301</f>
        <v>2909.58812</v>
      </c>
      <c r="H300" s="203" t="n">
        <f aca="false">H301</f>
        <v>0</v>
      </c>
      <c r="I300" s="203" t="n">
        <f aca="false">I301</f>
        <v>0</v>
      </c>
      <c r="J300" s="204" t="n">
        <f aca="false">I300/G300*100</f>
        <v>0</v>
      </c>
      <c r="K300" s="204"/>
    </row>
    <row r="301" customFormat="false" ht="26.25" hidden="false" customHeight="false" outlineLevel="0" collapsed="false">
      <c r="A301" s="200"/>
      <c r="B301" s="200"/>
      <c r="C301" s="201"/>
      <c r="D301" s="201" t="s">
        <v>364</v>
      </c>
      <c r="E301" s="202" t="s">
        <v>365</v>
      </c>
      <c r="F301" s="203" t="n">
        <v>2368.4</v>
      </c>
      <c r="G301" s="203" t="n">
        <v>2909.58812</v>
      </c>
      <c r="H301" s="203" t="n">
        <v>0</v>
      </c>
      <c r="I301" s="203" t="n">
        <v>0</v>
      </c>
      <c r="J301" s="204" t="n">
        <f aca="false">I301/G301*100</f>
        <v>0</v>
      </c>
      <c r="K301" s="204"/>
    </row>
    <row r="302" customFormat="false" ht="26.25" hidden="false" customHeight="false" outlineLevel="0" collapsed="false">
      <c r="A302" s="200"/>
      <c r="B302" s="200"/>
      <c r="C302" s="201" t="s">
        <v>651</v>
      </c>
      <c r="D302" s="201"/>
      <c r="E302" s="202" t="s">
        <v>652</v>
      </c>
      <c r="F302" s="203" t="n">
        <f aca="false">F303</f>
        <v>35.3</v>
      </c>
      <c r="G302" s="203" t="n">
        <f aca="false">G303</f>
        <v>35.3</v>
      </c>
      <c r="H302" s="203" t="n">
        <f aca="false">H303</f>
        <v>4.65699</v>
      </c>
      <c r="I302" s="203" t="n">
        <f aca="false">I303</f>
        <v>4.65699</v>
      </c>
      <c r="J302" s="204" t="n">
        <f aca="false">I302/G302*100</f>
        <v>13.1926062322946</v>
      </c>
      <c r="K302" s="204" t="n">
        <f aca="false">SUM(I302/H302*100)</f>
        <v>100</v>
      </c>
    </row>
    <row r="303" customFormat="false" ht="26.25" hidden="false" customHeight="false" outlineLevel="0" collapsed="false">
      <c r="A303" s="200"/>
      <c r="B303" s="200"/>
      <c r="C303" s="201"/>
      <c r="D303" s="201" t="s">
        <v>364</v>
      </c>
      <c r="E303" s="202" t="s">
        <v>365</v>
      </c>
      <c r="F303" s="203" t="n">
        <v>35.3</v>
      </c>
      <c r="G303" s="203" t="n">
        <v>35.3</v>
      </c>
      <c r="H303" s="203" t="n">
        <v>4.65699</v>
      </c>
      <c r="I303" s="203" t="n">
        <v>4.65699</v>
      </c>
      <c r="J303" s="204" t="n">
        <f aca="false">I303/G303*100</f>
        <v>13.1926062322946</v>
      </c>
      <c r="K303" s="204" t="n">
        <f aca="false">SUM(I303/H303*100)</f>
        <v>100</v>
      </c>
    </row>
    <row r="304" customFormat="false" ht="39" hidden="false" customHeight="false" outlineLevel="0" collapsed="false">
      <c r="A304" s="200"/>
      <c r="B304" s="200"/>
      <c r="C304" s="201" t="s">
        <v>653</v>
      </c>
      <c r="D304" s="201"/>
      <c r="E304" s="202" t="s">
        <v>654</v>
      </c>
      <c r="F304" s="203" t="n">
        <f aca="false">F305</f>
        <v>489.6</v>
      </c>
      <c r="G304" s="203" t="n">
        <f aca="false">G305</f>
        <v>487.93343</v>
      </c>
      <c r="H304" s="203" t="n">
        <f aca="false">H305</f>
        <v>0</v>
      </c>
      <c r="I304" s="203" t="n">
        <f aca="false">I305</f>
        <v>0</v>
      </c>
      <c r="J304" s="204" t="n">
        <f aca="false">I304/G304*100</f>
        <v>0</v>
      </c>
      <c r="K304" s="204"/>
    </row>
    <row r="305" customFormat="false" ht="26.25" hidden="false" customHeight="false" outlineLevel="0" collapsed="false">
      <c r="A305" s="200"/>
      <c r="B305" s="200"/>
      <c r="C305" s="201"/>
      <c r="D305" s="201" t="s">
        <v>364</v>
      </c>
      <c r="E305" s="202" t="s">
        <v>365</v>
      </c>
      <c r="F305" s="203" t="n">
        <v>489.6</v>
      </c>
      <c r="G305" s="203" t="n">
        <v>487.93343</v>
      </c>
      <c r="H305" s="203" t="n">
        <v>0</v>
      </c>
      <c r="I305" s="203" t="n">
        <v>0</v>
      </c>
      <c r="J305" s="204" t="n">
        <f aca="false">I305/G305*100</f>
        <v>0</v>
      </c>
      <c r="K305" s="204"/>
    </row>
    <row r="306" customFormat="false" ht="39" hidden="false" customHeight="false" outlineLevel="0" collapsed="false">
      <c r="A306" s="200"/>
      <c r="B306" s="200"/>
      <c r="C306" s="201" t="s">
        <v>430</v>
      </c>
      <c r="D306" s="201"/>
      <c r="E306" s="202" t="s">
        <v>431</v>
      </c>
      <c r="F306" s="203" t="n">
        <f aca="false">F307</f>
        <v>93.82552</v>
      </c>
      <c r="G306" s="203" t="n">
        <f aca="false">G307</f>
        <v>177.15309</v>
      </c>
      <c r="H306" s="203" t="n">
        <f aca="false">H307</f>
        <v>93.82552</v>
      </c>
      <c r="I306" s="203" t="n">
        <f aca="false">I307</f>
        <v>93.82552</v>
      </c>
      <c r="J306" s="204" t="n">
        <f aca="false">I306/G306*100</f>
        <v>52.9629598896638</v>
      </c>
      <c r="K306" s="204" t="n">
        <f aca="false">SUM(I306/H306*100)</f>
        <v>100</v>
      </c>
    </row>
    <row r="307" customFormat="false" ht="26.25" hidden="false" customHeight="false" outlineLevel="0" collapsed="false">
      <c r="A307" s="200"/>
      <c r="B307" s="200"/>
      <c r="C307" s="201"/>
      <c r="D307" s="201" t="s">
        <v>364</v>
      </c>
      <c r="E307" s="202" t="s">
        <v>365</v>
      </c>
      <c r="F307" s="203" t="n">
        <f aca="false">F308+F309</f>
        <v>93.82552</v>
      </c>
      <c r="G307" s="203" t="n">
        <f aca="false">G308+G309</f>
        <v>177.15309</v>
      </c>
      <c r="H307" s="203" t="n">
        <f aca="false">H308+H309</f>
        <v>93.82552</v>
      </c>
      <c r="I307" s="203" t="n">
        <f aca="false">I308+I309</f>
        <v>93.82552</v>
      </c>
      <c r="J307" s="204" t="n">
        <f aca="false">I307/G307*100</f>
        <v>52.9629598896638</v>
      </c>
      <c r="K307" s="204" t="n">
        <f aca="false">SUM(I307/H307*100)</f>
        <v>100</v>
      </c>
    </row>
    <row r="308" customFormat="false" ht="15" hidden="false" customHeight="false" outlineLevel="0" collapsed="false">
      <c r="A308" s="200"/>
      <c r="B308" s="200"/>
      <c r="C308" s="201"/>
      <c r="D308" s="201"/>
      <c r="E308" s="202" t="s">
        <v>655</v>
      </c>
      <c r="F308" s="203" t="n">
        <v>91.949</v>
      </c>
      <c r="G308" s="203" t="n">
        <v>173.61</v>
      </c>
      <c r="H308" s="203" t="n">
        <v>91.949</v>
      </c>
      <c r="I308" s="203" t="n">
        <v>91.949</v>
      </c>
      <c r="J308" s="204" t="n">
        <f aca="false">I308/G308*100</f>
        <v>52.962962962963</v>
      </c>
      <c r="K308" s="204" t="n">
        <f aca="false">SUM(I308/H308*100)</f>
        <v>100</v>
      </c>
    </row>
    <row r="309" customFormat="false" ht="15" hidden="false" customHeight="false" outlineLevel="0" collapsed="false">
      <c r="A309" s="200"/>
      <c r="B309" s="200"/>
      <c r="C309" s="201"/>
      <c r="D309" s="201"/>
      <c r="E309" s="202" t="s">
        <v>628</v>
      </c>
      <c r="F309" s="203" t="n">
        <v>1.87652</v>
      </c>
      <c r="G309" s="203" t="n">
        <v>3.54309</v>
      </c>
      <c r="H309" s="203" t="n">
        <v>1.87652</v>
      </c>
      <c r="I309" s="203" t="n">
        <v>1.87652</v>
      </c>
      <c r="J309" s="204" t="n">
        <f aca="false">I309/G309*100</f>
        <v>52.9628092992275</v>
      </c>
      <c r="K309" s="204" t="n">
        <f aca="false">SUM(I309/H309*100)</f>
        <v>100</v>
      </c>
    </row>
    <row r="310" customFormat="false" ht="15" hidden="false" customHeight="false" outlineLevel="0" collapsed="false">
      <c r="A310" s="177"/>
      <c r="B310" s="178" t="s">
        <v>656</v>
      </c>
      <c r="C310" s="179"/>
      <c r="D310" s="177"/>
      <c r="E310" s="180" t="s">
        <v>657</v>
      </c>
      <c r="F310" s="208" t="n">
        <f aca="false">F311+F342</f>
        <v>27775.02931</v>
      </c>
      <c r="G310" s="208" t="n">
        <f aca="false">G311+G342</f>
        <v>26358.65334</v>
      </c>
      <c r="H310" s="208" t="n">
        <f aca="false">H311+H342</f>
        <v>13908.16442</v>
      </c>
      <c r="I310" s="208" t="n">
        <f aca="false">I311+I342</f>
        <v>13908.16442</v>
      </c>
      <c r="J310" s="209" t="n">
        <f aca="false">I310/G310*100</f>
        <v>52.765079613889</v>
      </c>
      <c r="K310" s="209" t="n">
        <f aca="false">SUM(I310/H310*100)</f>
        <v>100</v>
      </c>
    </row>
    <row r="311" customFormat="false" ht="25.5" hidden="false" customHeight="false" outlineLevel="0" collapsed="false">
      <c r="A311" s="177"/>
      <c r="B311" s="232"/>
      <c r="C311" s="179" t="s">
        <v>348</v>
      </c>
      <c r="D311" s="177"/>
      <c r="E311" s="233" t="s">
        <v>349</v>
      </c>
      <c r="F311" s="208" t="n">
        <f aca="false">F312</f>
        <v>24771.22931</v>
      </c>
      <c r="G311" s="208" t="n">
        <f aca="false">G312</f>
        <v>23267.05334</v>
      </c>
      <c r="H311" s="208" t="n">
        <f aca="false">H312</f>
        <v>10816.56442</v>
      </c>
      <c r="I311" s="208" t="n">
        <f aca="false">I312</f>
        <v>10816.56442</v>
      </c>
      <c r="J311" s="209" t="n">
        <f aca="false">I311/G311*100</f>
        <v>46.4887592852357</v>
      </c>
      <c r="K311" s="209" t="n">
        <f aca="false">SUM(I311/H311*100)</f>
        <v>100</v>
      </c>
    </row>
    <row r="312" customFormat="false" ht="25.5" hidden="false" customHeight="false" outlineLevel="0" collapsed="false">
      <c r="A312" s="186"/>
      <c r="B312" s="187"/>
      <c r="C312" s="188" t="s">
        <v>541</v>
      </c>
      <c r="D312" s="187"/>
      <c r="E312" s="189" t="s">
        <v>542</v>
      </c>
      <c r="F312" s="190" t="n">
        <f aca="false">F313+F317</f>
        <v>24771.22931</v>
      </c>
      <c r="G312" s="190" t="n">
        <f aca="false">G313+G317</f>
        <v>23267.05334</v>
      </c>
      <c r="H312" s="190" t="n">
        <f aca="false">H313+H317</f>
        <v>10816.56442</v>
      </c>
      <c r="I312" s="190" t="n">
        <f aca="false">I313+I317</f>
        <v>10816.56442</v>
      </c>
      <c r="J312" s="191" t="n">
        <f aca="false">I312/G312*100</f>
        <v>46.4887592852357</v>
      </c>
      <c r="K312" s="191" t="n">
        <f aca="false">SUM(I312/H312*100)</f>
        <v>100</v>
      </c>
    </row>
    <row r="313" customFormat="false" ht="26.25" hidden="false" customHeight="false" outlineLevel="0" collapsed="false">
      <c r="A313" s="192"/>
      <c r="B313" s="192"/>
      <c r="C313" s="192" t="s">
        <v>543</v>
      </c>
      <c r="D313" s="192"/>
      <c r="E313" s="271" t="s">
        <v>544</v>
      </c>
      <c r="F313" s="194" t="n">
        <f aca="false">F314</f>
        <v>648.5</v>
      </c>
      <c r="G313" s="194" t="n">
        <f aca="false">G314</f>
        <v>648.5</v>
      </c>
      <c r="H313" s="194" t="n">
        <f aca="false">H314</f>
        <v>345.55212</v>
      </c>
      <c r="I313" s="194" t="n">
        <f aca="false">I314</f>
        <v>345.55212</v>
      </c>
      <c r="J313" s="195" t="n">
        <f aca="false">I313/G313*100</f>
        <v>53.2848296067849</v>
      </c>
      <c r="K313" s="195" t="n">
        <f aca="false">SUM(I313/H313*100)</f>
        <v>100</v>
      </c>
    </row>
    <row r="314" customFormat="false" ht="15" hidden="false" customHeight="false" outlineLevel="0" collapsed="false">
      <c r="A314" s="196"/>
      <c r="B314" s="196"/>
      <c r="C314" s="196" t="s">
        <v>658</v>
      </c>
      <c r="D314" s="215"/>
      <c r="E314" s="262" t="s">
        <v>659</v>
      </c>
      <c r="F314" s="198" t="n">
        <f aca="false">F315</f>
        <v>648.5</v>
      </c>
      <c r="G314" s="198" t="n">
        <f aca="false">G315</f>
        <v>648.5</v>
      </c>
      <c r="H314" s="198" t="n">
        <f aca="false">H315</f>
        <v>345.55212</v>
      </c>
      <c r="I314" s="198" t="n">
        <f aca="false">I315</f>
        <v>345.55212</v>
      </c>
      <c r="J314" s="199" t="n">
        <f aca="false">I314/G314*100</f>
        <v>53.2848296067849</v>
      </c>
      <c r="K314" s="199" t="n">
        <f aca="false">SUM(I314/H314*100)</f>
        <v>100</v>
      </c>
    </row>
    <row r="315" customFormat="false" ht="15" hidden="false" customHeight="false" outlineLevel="0" collapsed="false">
      <c r="A315" s="200"/>
      <c r="B315" s="200"/>
      <c r="C315" s="201" t="s">
        <v>660</v>
      </c>
      <c r="D315" s="260"/>
      <c r="E315" s="269" t="s">
        <v>661</v>
      </c>
      <c r="F315" s="212" t="n">
        <f aca="false">F316</f>
        <v>648.5</v>
      </c>
      <c r="G315" s="212" t="n">
        <f aca="false">G316</f>
        <v>648.5</v>
      </c>
      <c r="H315" s="212" t="n">
        <f aca="false">H316</f>
        <v>345.55212</v>
      </c>
      <c r="I315" s="212" t="n">
        <f aca="false">I316</f>
        <v>345.55212</v>
      </c>
      <c r="J315" s="213" t="n">
        <f aca="false">I315/G315*100</f>
        <v>53.2848296067849</v>
      </c>
      <c r="K315" s="213" t="n">
        <f aca="false">SUM(I315/H315*100)</f>
        <v>100</v>
      </c>
    </row>
    <row r="316" customFormat="false" ht="26.25" hidden="false" customHeight="false" outlineLevel="0" collapsed="false">
      <c r="A316" s="200"/>
      <c r="B316" s="200"/>
      <c r="C316" s="201"/>
      <c r="D316" s="201" t="s">
        <v>364</v>
      </c>
      <c r="E316" s="202" t="s">
        <v>365</v>
      </c>
      <c r="F316" s="212" t="n">
        <v>648.5</v>
      </c>
      <c r="G316" s="212" t="n">
        <v>648.5</v>
      </c>
      <c r="H316" s="212" t="n">
        <v>345.55212</v>
      </c>
      <c r="I316" s="212" t="n">
        <v>345.55212</v>
      </c>
      <c r="J316" s="213" t="n">
        <f aca="false">I316/G316*100</f>
        <v>53.2848296067849</v>
      </c>
      <c r="K316" s="213" t="n">
        <f aca="false">SUM(I316/H316*100)</f>
        <v>100</v>
      </c>
    </row>
    <row r="317" customFormat="false" ht="26.25" hidden="false" customHeight="false" outlineLevel="0" collapsed="false">
      <c r="A317" s="192"/>
      <c r="B317" s="192"/>
      <c r="C317" s="192" t="s">
        <v>662</v>
      </c>
      <c r="D317" s="192"/>
      <c r="E317" s="271" t="s">
        <v>663</v>
      </c>
      <c r="F317" s="194" t="n">
        <f aca="false">F318+F337</f>
        <v>24122.72931</v>
      </c>
      <c r="G317" s="194" t="n">
        <f aca="false">G318+G337</f>
        <v>22618.55334</v>
      </c>
      <c r="H317" s="194" t="n">
        <f aca="false">H318+H337</f>
        <v>10471.0123</v>
      </c>
      <c r="I317" s="194" t="n">
        <f aca="false">I318+I337</f>
        <v>10471.0123</v>
      </c>
      <c r="J317" s="195" t="n">
        <f aca="false">I317/G317*100</f>
        <v>46.2939081142844</v>
      </c>
      <c r="K317" s="195" t="n">
        <f aca="false">SUM(I317/H317*100)</f>
        <v>100</v>
      </c>
    </row>
    <row r="318" customFormat="false" ht="40.5" hidden="false" customHeight="true" outlineLevel="0" collapsed="false">
      <c r="A318" s="196"/>
      <c r="B318" s="196"/>
      <c r="C318" s="196" t="s">
        <v>664</v>
      </c>
      <c r="D318" s="196"/>
      <c r="E318" s="262" t="s">
        <v>665</v>
      </c>
      <c r="F318" s="198" t="n">
        <f aca="false">F321+F323+F319+F325+F329+F331+F333+F335</f>
        <v>24122.72931</v>
      </c>
      <c r="G318" s="198" t="n">
        <f aca="false">G321+G323+G319+G325+G329+G331+G333+G335</f>
        <v>14096.82403</v>
      </c>
      <c r="H318" s="198" t="n">
        <f aca="false">H321+H323+H319+H325+H329+H331+H333+H335</f>
        <v>2468.64703</v>
      </c>
      <c r="I318" s="198" t="n">
        <f aca="false">I321+I323+I319+I325+I329+I331+I333+I335</f>
        <v>2468.64703</v>
      </c>
      <c r="J318" s="199" t="n">
        <f aca="false">I318/G318*100</f>
        <v>17.5120794921351</v>
      </c>
      <c r="K318" s="199" t="n">
        <f aca="false">SUM(I318/H318*100)</f>
        <v>100</v>
      </c>
    </row>
    <row r="319" customFormat="false" ht="15" hidden="false" customHeight="false" outlineLevel="0" collapsed="false">
      <c r="A319" s="206"/>
      <c r="B319" s="206"/>
      <c r="C319" s="232" t="s">
        <v>666</v>
      </c>
      <c r="D319" s="302"/>
      <c r="E319" s="211" t="s">
        <v>667</v>
      </c>
      <c r="F319" s="203" t="n">
        <f aca="false">F320</f>
        <v>120</v>
      </c>
      <c r="G319" s="203" t="n">
        <f aca="false">G320</f>
        <v>120</v>
      </c>
      <c r="H319" s="203" t="n">
        <f aca="false">H320</f>
        <v>0</v>
      </c>
      <c r="I319" s="203" t="n">
        <f aca="false">I320</f>
        <v>0</v>
      </c>
      <c r="J319" s="204" t="n">
        <f aca="false">I319/G319*100</f>
        <v>0</v>
      </c>
      <c r="K319" s="204"/>
    </row>
    <row r="320" customFormat="false" ht="26.25" hidden="false" customHeight="false" outlineLevel="0" collapsed="false">
      <c r="A320" s="206"/>
      <c r="B320" s="206"/>
      <c r="C320" s="232"/>
      <c r="D320" s="201" t="s">
        <v>364</v>
      </c>
      <c r="E320" s="202" t="s">
        <v>365</v>
      </c>
      <c r="F320" s="203" t="n">
        <v>120</v>
      </c>
      <c r="G320" s="203" t="n">
        <v>120</v>
      </c>
      <c r="H320" s="203" t="n">
        <v>0</v>
      </c>
      <c r="I320" s="203" t="n">
        <v>0</v>
      </c>
      <c r="J320" s="204" t="n">
        <f aca="false">I320/G320*100</f>
        <v>0</v>
      </c>
      <c r="K320" s="204"/>
    </row>
    <row r="321" customFormat="false" ht="15" hidden="false" customHeight="false" outlineLevel="0" collapsed="false">
      <c r="A321" s="201"/>
      <c r="B321" s="201"/>
      <c r="C321" s="201" t="s">
        <v>668</v>
      </c>
      <c r="D321" s="201"/>
      <c r="E321" s="269" t="s">
        <v>669</v>
      </c>
      <c r="F321" s="212" t="n">
        <f aca="false">F322</f>
        <v>2304.9</v>
      </c>
      <c r="G321" s="212" t="n">
        <f aca="false">G322</f>
        <v>2304.9</v>
      </c>
      <c r="H321" s="212" t="n">
        <f aca="false">H322</f>
        <v>1806.18651</v>
      </c>
      <c r="I321" s="212" t="n">
        <f aca="false">I322</f>
        <v>1806.18651</v>
      </c>
      <c r="J321" s="213" t="n">
        <f aca="false">I321/G321*100</f>
        <v>78.3629012104647</v>
      </c>
      <c r="K321" s="213" t="n">
        <f aca="false">SUM(I321/H321*100)</f>
        <v>100</v>
      </c>
    </row>
    <row r="322" customFormat="false" ht="26.25" hidden="false" customHeight="false" outlineLevel="0" collapsed="false">
      <c r="A322" s="206"/>
      <c r="B322" s="206"/>
      <c r="C322" s="206"/>
      <c r="D322" s="201" t="s">
        <v>364</v>
      </c>
      <c r="E322" s="202" t="s">
        <v>365</v>
      </c>
      <c r="F322" s="212" t="n">
        <v>2304.9</v>
      </c>
      <c r="G322" s="212" t="n">
        <v>2304.9</v>
      </c>
      <c r="H322" s="212" t="n">
        <v>1806.18651</v>
      </c>
      <c r="I322" s="212" t="n">
        <v>1806.18651</v>
      </c>
      <c r="J322" s="213" t="n">
        <f aca="false">I322/G322*100</f>
        <v>78.3629012104647</v>
      </c>
      <c r="K322" s="213" t="n">
        <f aca="false">SUM(I322/H322*100)</f>
        <v>100</v>
      </c>
    </row>
    <row r="323" customFormat="false" ht="26.25" hidden="false" customHeight="false" outlineLevel="0" collapsed="false">
      <c r="A323" s="201"/>
      <c r="B323" s="201"/>
      <c r="C323" s="201" t="s">
        <v>670</v>
      </c>
      <c r="D323" s="201"/>
      <c r="E323" s="202" t="s">
        <v>671</v>
      </c>
      <c r="F323" s="203" t="n">
        <f aca="false">F324</f>
        <v>507.3</v>
      </c>
      <c r="G323" s="203" t="n">
        <f aca="false">G324</f>
        <v>507.3</v>
      </c>
      <c r="H323" s="203" t="n">
        <f aca="false">H324</f>
        <v>278.665</v>
      </c>
      <c r="I323" s="203" t="n">
        <f aca="false">I324</f>
        <v>278.665</v>
      </c>
      <c r="J323" s="204" t="n">
        <f aca="false">I323/G323*100</f>
        <v>54.9310072935147</v>
      </c>
      <c r="K323" s="204" t="n">
        <f aca="false">SUM(I323/H323*100)</f>
        <v>100</v>
      </c>
    </row>
    <row r="324" customFormat="false" ht="26.25" hidden="false" customHeight="false" outlineLevel="0" collapsed="false">
      <c r="A324" s="201"/>
      <c r="B324" s="201"/>
      <c r="C324" s="201"/>
      <c r="D324" s="201" t="s">
        <v>364</v>
      </c>
      <c r="E324" s="202" t="s">
        <v>365</v>
      </c>
      <c r="F324" s="203" t="n">
        <v>507.3</v>
      </c>
      <c r="G324" s="203" t="n">
        <v>507.3</v>
      </c>
      <c r="H324" s="203" t="n">
        <v>278.665</v>
      </c>
      <c r="I324" s="203" t="n">
        <v>278.665</v>
      </c>
      <c r="J324" s="204" t="n">
        <f aca="false">I324/G324*100</f>
        <v>54.9310072935147</v>
      </c>
      <c r="K324" s="204" t="n">
        <f aca="false">SUM(I324/H324*100)</f>
        <v>100</v>
      </c>
    </row>
    <row r="325" customFormat="false" ht="51" hidden="false" customHeight="false" outlineLevel="0" collapsed="false">
      <c r="A325" s="201"/>
      <c r="B325" s="201"/>
      <c r="C325" s="201" t="s">
        <v>672</v>
      </c>
      <c r="D325" s="201"/>
      <c r="E325" s="211" t="s">
        <v>673</v>
      </c>
      <c r="F325" s="212" t="n">
        <f aca="false">F326</f>
        <v>8521.72931</v>
      </c>
      <c r="G325" s="203" t="n">
        <v>0</v>
      </c>
      <c r="H325" s="203" t="n">
        <v>0</v>
      </c>
      <c r="I325" s="203" t="n">
        <v>0</v>
      </c>
      <c r="J325" s="213"/>
      <c r="K325" s="213"/>
    </row>
    <row r="326" customFormat="false" ht="26.25" hidden="false" customHeight="false" outlineLevel="0" collapsed="false">
      <c r="A326" s="201"/>
      <c r="B326" s="201"/>
      <c r="C326" s="232"/>
      <c r="D326" s="201" t="s">
        <v>364</v>
      </c>
      <c r="E326" s="202" t="s">
        <v>365</v>
      </c>
      <c r="F326" s="212" t="n">
        <f aca="false">F327+F328</f>
        <v>8521.72931</v>
      </c>
      <c r="G326" s="203" t="n">
        <v>0</v>
      </c>
      <c r="H326" s="203" t="n">
        <v>0</v>
      </c>
      <c r="I326" s="203" t="n">
        <v>0</v>
      </c>
      <c r="J326" s="213"/>
      <c r="K326" s="213"/>
    </row>
    <row r="327" customFormat="false" ht="15" hidden="false" customHeight="false" outlineLevel="0" collapsed="false">
      <c r="A327" s="201"/>
      <c r="B327" s="201"/>
      <c r="C327" s="232"/>
      <c r="D327" s="201"/>
      <c r="E327" s="202" t="s">
        <v>507</v>
      </c>
      <c r="F327" s="212" t="n">
        <v>6391.29698</v>
      </c>
      <c r="G327" s="203" t="n">
        <v>0</v>
      </c>
      <c r="H327" s="203" t="n">
        <v>0</v>
      </c>
      <c r="I327" s="203" t="n">
        <v>0</v>
      </c>
      <c r="J327" s="213"/>
      <c r="K327" s="213"/>
    </row>
    <row r="328" customFormat="false" ht="15" hidden="false" customHeight="false" outlineLevel="0" collapsed="false">
      <c r="A328" s="201"/>
      <c r="B328" s="201"/>
      <c r="C328" s="232"/>
      <c r="D328" s="201"/>
      <c r="E328" s="272" t="s">
        <v>508</v>
      </c>
      <c r="F328" s="212" t="n">
        <v>2130.43233</v>
      </c>
      <c r="G328" s="203" t="n">
        <v>0</v>
      </c>
      <c r="H328" s="203" t="n">
        <v>0</v>
      </c>
      <c r="I328" s="203" t="n">
        <v>0</v>
      </c>
      <c r="J328" s="213"/>
      <c r="K328" s="213"/>
    </row>
    <row r="329" customFormat="false" ht="26.25" hidden="false" customHeight="false" outlineLevel="0" collapsed="false">
      <c r="A329" s="201"/>
      <c r="B329" s="201"/>
      <c r="C329" s="260" t="s">
        <v>674</v>
      </c>
      <c r="D329" s="260"/>
      <c r="E329" s="269" t="s">
        <v>675</v>
      </c>
      <c r="F329" s="212" t="n">
        <f aca="false">F330</f>
        <v>160.5</v>
      </c>
      <c r="G329" s="212" t="n">
        <f aca="false">G330</f>
        <v>160.5</v>
      </c>
      <c r="H329" s="212" t="n">
        <f aca="false">H330</f>
        <v>83</v>
      </c>
      <c r="I329" s="212" t="n">
        <f aca="false">I330</f>
        <v>83</v>
      </c>
      <c r="J329" s="213" t="n">
        <f aca="false">I329/G329*100</f>
        <v>51.7133956386293</v>
      </c>
      <c r="K329" s="213" t="n">
        <f aca="false">SUM(I329/H329*100)</f>
        <v>100</v>
      </c>
    </row>
    <row r="330" customFormat="false" ht="26.25" hidden="false" customHeight="false" outlineLevel="0" collapsed="false">
      <c r="A330" s="201"/>
      <c r="B330" s="201"/>
      <c r="C330" s="260"/>
      <c r="D330" s="260" t="s">
        <v>364</v>
      </c>
      <c r="E330" s="269" t="s">
        <v>365</v>
      </c>
      <c r="F330" s="212" t="n">
        <v>160.5</v>
      </c>
      <c r="G330" s="212" t="n">
        <v>160.5</v>
      </c>
      <c r="H330" s="212" t="n">
        <v>83</v>
      </c>
      <c r="I330" s="212" t="n">
        <v>83</v>
      </c>
      <c r="J330" s="213" t="n">
        <f aca="false">I330/G330*100</f>
        <v>51.7133956386293</v>
      </c>
      <c r="K330" s="213" t="n">
        <f aca="false">SUM(I330/H330*100)</f>
        <v>100</v>
      </c>
    </row>
    <row r="331" customFormat="false" ht="25.5" hidden="false" customHeight="false" outlineLevel="0" collapsed="false">
      <c r="A331" s="201"/>
      <c r="B331" s="201"/>
      <c r="C331" s="201" t="s">
        <v>676</v>
      </c>
      <c r="D331" s="232"/>
      <c r="E331" s="211" t="s">
        <v>677</v>
      </c>
      <c r="F331" s="203" t="n">
        <f aca="false">F332</f>
        <v>685.6</v>
      </c>
      <c r="G331" s="203" t="n">
        <f aca="false">G332</f>
        <v>685.6</v>
      </c>
      <c r="H331" s="203" t="n">
        <f aca="false">H332</f>
        <v>195.79552</v>
      </c>
      <c r="I331" s="203" t="n">
        <f aca="false">I332</f>
        <v>195.79552</v>
      </c>
      <c r="J331" s="204" t="n">
        <f aca="false">I331/G331*100</f>
        <v>28.5582730455076</v>
      </c>
      <c r="K331" s="204" t="n">
        <f aca="false">SUM(I331/H331*100)</f>
        <v>100</v>
      </c>
    </row>
    <row r="332" customFormat="false" ht="26.25" hidden="false" customHeight="false" outlineLevel="0" collapsed="false">
      <c r="A332" s="201"/>
      <c r="B332" s="201"/>
      <c r="C332" s="201"/>
      <c r="D332" s="201" t="s">
        <v>364</v>
      </c>
      <c r="E332" s="202" t="s">
        <v>365</v>
      </c>
      <c r="F332" s="203" t="n">
        <v>685.6</v>
      </c>
      <c r="G332" s="203" t="n">
        <v>685.6</v>
      </c>
      <c r="H332" s="203" t="n">
        <v>195.79552</v>
      </c>
      <c r="I332" s="203" t="n">
        <v>195.79552</v>
      </c>
      <c r="J332" s="204" t="n">
        <f aca="false">I332/G332*100</f>
        <v>28.5582730455076</v>
      </c>
      <c r="K332" s="204" t="n">
        <f aca="false">SUM(I332/H332*100)</f>
        <v>100</v>
      </c>
    </row>
    <row r="333" customFormat="false" ht="15" hidden="false" customHeight="false" outlineLevel="0" collapsed="false">
      <c r="A333" s="201"/>
      <c r="B333" s="201"/>
      <c r="C333" s="201" t="s">
        <v>678</v>
      </c>
      <c r="D333" s="282"/>
      <c r="E333" s="272" t="s">
        <v>679</v>
      </c>
      <c r="F333" s="203" t="n">
        <f aca="false">F334</f>
        <v>9723.5</v>
      </c>
      <c r="G333" s="203" t="n">
        <f aca="false">G334</f>
        <v>8219.32403</v>
      </c>
      <c r="H333" s="203" t="n">
        <f aca="false">H334</f>
        <v>105</v>
      </c>
      <c r="I333" s="203" t="n">
        <f aca="false">I334</f>
        <v>105</v>
      </c>
      <c r="J333" s="204" t="n">
        <f aca="false">I333/G333*100</f>
        <v>1.27747731585659</v>
      </c>
      <c r="K333" s="204" t="n">
        <f aca="false">SUM(I333/H333*100)</f>
        <v>100</v>
      </c>
    </row>
    <row r="334" customFormat="false" ht="26.25" hidden="false" customHeight="false" outlineLevel="0" collapsed="false">
      <c r="A334" s="201"/>
      <c r="B334" s="201"/>
      <c r="C334" s="201"/>
      <c r="D334" s="201" t="s">
        <v>364</v>
      </c>
      <c r="E334" s="202" t="s">
        <v>365</v>
      </c>
      <c r="F334" s="203" t="n">
        <f aca="false">8219+1504.5</f>
        <v>9723.5</v>
      </c>
      <c r="G334" s="203" t="n">
        <v>8219.32403</v>
      </c>
      <c r="H334" s="203" t="n">
        <v>105</v>
      </c>
      <c r="I334" s="203" t="n">
        <v>105</v>
      </c>
      <c r="J334" s="204" t="n">
        <f aca="false">I334/G334*100</f>
        <v>1.27747731585659</v>
      </c>
      <c r="K334" s="204" t="n">
        <f aca="false">SUM(I334/H334*100)</f>
        <v>100</v>
      </c>
    </row>
    <row r="335" customFormat="false" ht="15" hidden="false" customHeight="false" outlineLevel="0" collapsed="false">
      <c r="A335" s="201"/>
      <c r="B335" s="201"/>
      <c r="C335" s="201" t="s">
        <v>680</v>
      </c>
      <c r="D335" s="201"/>
      <c r="E335" s="202" t="s">
        <v>681</v>
      </c>
      <c r="F335" s="203" t="n">
        <f aca="false">F336</f>
        <v>2099.2</v>
      </c>
      <c r="G335" s="203" t="n">
        <f aca="false">G336</f>
        <v>2099.2</v>
      </c>
      <c r="H335" s="203" t="n">
        <f aca="false">H336</f>
        <v>0</v>
      </c>
      <c r="I335" s="203" t="n">
        <f aca="false">I336</f>
        <v>0</v>
      </c>
      <c r="J335" s="204" t="n">
        <f aca="false">I335/G335*100</f>
        <v>0</v>
      </c>
      <c r="K335" s="204"/>
    </row>
    <row r="336" customFormat="false" ht="26.25" hidden="false" customHeight="false" outlineLevel="0" collapsed="false">
      <c r="A336" s="201"/>
      <c r="B336" s="201"/>
      <c r="C336" s="201"/>
      <c r="D336" s="201" t="s">
        <v>364</v>
      </c>
      <c r="E336" s="202" t="s">
        <v>365</v>
      </c>
      <c r="F336" s="203" t="n">
        <v>2099.2</v>
      </c>
      <c r="G336" s="203" t="n">
        <v>2099.2</v>
      </c>
      <c r="H336" s="203" t="n">
        <v>0</v>
      </c>
      <c r="I336" s="203" t="n">
        <v>0</v>
      </c>
      <c r="J336" s="204" t="n">
        <f aca="false">I336/G336*100</f>
        <v>0</v>
      </c>
      <c r="K336" s="204"/>
    </row>
    <row r="337" customFormat="false" ht="15" hidden="false" customHeight="false" outlineLevel="0" collapsed="false">
      <c r="A337" s="196"/>
      <c r="B337" s="196"/>
      <c r="C337" s="196" t="s">
        <v>682</v>
      </c>
      <c r="D337" s="196"/>
      <c r="E337" s="262" t="s">
        <v>624</v>
      </c>
      <c r="F337" s="198" t="n">
        <v>0</v>
      </c>
      <c r="G337" s="198" t="n">
        <f aca="false">G338</f>
        <v>8521.72931</v>
      </c>
      <c r="H337" s="198" t="n">
        <f aca="false">H338</f>
        <v>8002.36527</v>
      </c>
      <c r="I337" s="198" t="n">
        <f aca="false">I338</f>
        <v>8002.36527</v>
      </c>
      <c r="J337" s="199" t="n">
        <f aca="false">I337/G337*100</f>
        <v>93.9054149562045</v>
      </c>
      <c r="K337" s="199" t="n">
        <f aca="false">SUM(I337/H337*100)</f>
        <v>100</v>
      </c>
    </row>
    <row r="338" customFormat="false" ht="51" hidden="false" customHeight="false" outlineLevel="0" collapsed="false">
      <c r="A338" s="201"/>
      <c r="B338" s="201"/>
      <c r="C338" s="201" t="s">
        <v>683</v>
      </c>
      <c r="D338" s="201"/>
      <c r="E338" s="211" t="s">
        <v>673</v>
      </c>
      <c r="F338" s="203" t="n">
        <v>0</v>
      </c>
      <c r="G338" s="212" t="n">
        <f aca="false">G339</f>
        <v>8521.72931</v>
      </c>
      <c r="H338" s="212" t="n">
        <f aca="false">H339</f>
        <v>8002.36527</v>
      </c>
      <c r="I338" s="212" t="n">
        <f aca="false">I339</f>
        <v>8002.36527</v>
      </c>
      <c r="J338" s="213" t="n">
        <f aca="false">I338/G338*100</f>
        <v>93.9054149562045</v>
      </c>
      <c r="K338" s="213" t="n">
        <f aca="false">SUM(I338/H338*100)</f>
        <v>100</v>
      </c>
    </row>
    <row r="339" customFormat="false" ht="26.25" hidden="false" customHeight="false" outlineLevel="0" collapsed="false">
      <c r="A339" s="201"/>
      <c r="B339" s="201"/>
      <c r="C339" s="232"/>
      <c r="D339" s="201" t="s">
        <v>364</v>
      </c>
      <c r="E339" s="202" t="s">
        <v>365</v>
      </c>
      <c r="F339" s="203" t="n">
        <v>0</v>
      </c>
      <c r="G339" s="212" t="n">
        <f aca="false">G340+G341</f>
        <v>8521.72931</v>
      </c>
      <c r="H339" s="212" t="n">
        <f aca="false">H340+H341</f>
        <v>8002.36527</v>
      </c>
      <c r="I339" s="212" t="n">
        <f aca="false">I340+I341</f>
        <v>8002.36527</v>
      </c>
      <c r="J339" s="213" t="n">
        <f aca="false">I339/G339*100</f>
        <v>93.9054149562045</v>
      </c>
      <c r="K339" s="213" t="n">
        <f aca="false">SUM(I339/H339*100)</f>
        <v>100</v>
      </c>
    </row>
    <row r="340" customFormat="false" ht="15" hidden="false" customHeight="false" outlineLevel="0" collapsed="false">
      <c r="A340" s="201"/>
      <c r="B340" s="201"/>
      <c r="C340" s="232"/>
      <c r="D340" s="201"/>
      <c r="E340" s="202" t="s">
        <v>507</v>
      </c>
      <c r="F340" s="203" t="n">
        <v>0</v>
      </c>
      <c r="G340" s="212" t="n">
        <v>6391.29698</v>
      </c>
      <c r="H340" s="212" t="n">
        <v>6001.77395</v>
      </c>
      <c r="I340" s="212" t="n">
        <v>6001.77395</v>
      </c>
      <c r="J340" s="213" t="n">
        <f aca="false">I340/G340*100</f>
        <v>93.9054149538205</v>
      </c>
      <c r="K340" s="213" t="n">
        <f aca="false">SUM(I340/H340*100)</f>
        <v>100</v>
      </c>
    </row>
    <row r="341" customFormat="false" ht="15" hidden="false" customHeight="false" outlineLevel="0" collapsed="false">
      <c r="A341" s="201"/>
      <c r="B341" s="201"/>
      <c r="C341" s="232"/>
      <c r="D341" s="201"/>
      <c r="E341" s="272" t="s">
        <v>508</v>
      </c>
      <c r="F341" s="203" t="n">
        <v>0</v>
      </c>
      <c r="G341" s="212" t="n">
        <v>2130.43233</v>
      </c>
      <c r="H341" s="212" t="n">
        <v>2000.59132</v>
      </c>
      <c r="I341" s="212" t="n">
        <v>2000.59132</v>
      </c>
      <c r="J341" s="213" t="n">
        <f aca="false">I341/G341*100</f>
        <v>93.9054149633563</v>
      </c>
      <c r="K341" s="213" t="n">
        <f aca="false">SUM(I341/H341*100)</f>
        <v>100</v>
      </c>
    </row>
    <row r="342" customFormat="false" ht="15" hidden="false" customHeight="false" outlineLevel="0" collapsed="false">
      <c r="A342" s="303"/>
      <c r="B342" s="303"/>
      <c r="C342" s="304" t="s">
        <v>434</v>
      </c>
      <c r="D342" s="304"/>
      <c r="E342" s="305" t="s">
        <v>435</v>
      </c>
      <c r="F342" s="306" t="n">
        <f aca="false">F343</f>
        <v>3003.8</v>
      </c>
      <c r="G342" s="306" t="n">
        <f aca="false">G343</f>
        <v>3091.6</v>
      </c>
      <c r="H342" s="306" t="n">
        <f aca="false">H343</f>
        <v>3091.6</v>
      </c>
      <c r="I342" s="306" t="n">
        <f aca="false">I343</f>
        <v>3091.6</v>
      </c>
      <c r="J342" s="307" t="n">
        <f aca="false">I342/G342*100</f>
        <v>100</v>
      </c>
      <c r="K342" s="307" t="n">
        <f aca="false">SUM(I342/H342*100)</f>
        <v>100</v>
      </c>
    </row>
    <row r="343" customFormat="false" ht="39" hidden="false" customHeight="false" outlineLevel="0" collapsed="false">
      <c r="A343" s="308"/>
      <c r="B343" s="308"/>
      <c r="C343" s="255" t="s">
        <v>394</v>
      </c>
      <c r="D343" s="255"/>
      <c r="E343" s="256" t="s">
        <v>436</v>
      </c>
      <c r="F343" s="257" t="n">
        <f aca="false">F344+F346</f>
        <v>3003.8</v>
      </c>
      <c r="G343" s="257" t="n">
        <f aca="false">G344+G346+G348</f>
        <v>3091.6</v>
      </c>
      <c r="H343" s="257" t="n">
        <f aca="false">H344+H346+H348</f>
        <v>3091.6</v>
      </c>
      <c r="I343" s="257" t="n">
        <f aca="false">I344+I346+I348</f>
        <v>3091.6</v>
      </c>
      <c r="J343" s="258" t="n">
        <f aca="false">I343/G343*100</f>
        <v>100</v>
      </c>
      <c r="K343" s="258" t="n">
        <f aca="false">SUM(I343/H343*100)</f>
        <v>100</v>
      </c>
    </row>
    <row r="344" customFormat="false" ht="15" hidden="false" customHeight="false" outlineLevel="0" collapsed="false">
      <c r="A344" s="201"/>
      <c r="B344" s="201"/>
      <c r="C344" s="260" t="s">
        <v>684</v>
      </c>
      <c r="D344" s="232"/>
      <c r="E344" s="268" t="s">
        <v>685</v>
      </c>
      <c r="F344" s="203" t="n">
        <f aca="false">F345</f>
        <v>2733.8</v>
      </c>
      <c r="G344" s="203" t="n">
        <f aca="false">G345</f>
        <v>2733.8</v>
      </c>
      <c r="H344" s="203" t="n">
        <f aca="false">H345</f>
        <v>2733.8</v>
      </c>
      <c r="I344" s="203" t="n">
        <f aca="false">I345</f>
        <v>2733.8</v>
      </c>
      <c r="J344" s="204" t="n">
        <f aca="false">I344/G344*100</f>
        <v>100</v>
      </c>
      <c r="K344" s="204" t="n">
        <f aca="false">SUM(I344/H344*100)</f>
        <v>100</v>
      </c>
    </row>
    <row r="345" customFormat="false" ht="25.5" hidden="false" customHeight="false" outlineLevel="0" collapsed="false">
      <c r="A345" s="201"/>
      <c r="B345" s="201"/>
      <c r="C345" s="178"/>
      <c r="D345" s="201" t="s">
        <v>447</v>
      </c>
      <c r="E345" s="211" t="s">
        <v>448</v>
      </c>
      <c r="F345" s="203" t="n">
        <v>2733.8</v>
      </c>
      <c r="G345" s="203" t="n">
        <v>2733.8</v>
      </c>
      <c r="H345" s="203" t="n">
        <v>2733.8</v>
      </c>
      <c r="I345" s="203" t="n">
        <v>2733.8</v>
      </c>
      <c r="J345" s="204" t="n">
        <f aca="false">I345/G345*100</f>
        <v>100</v>
      </c>
      <c r="K345" s="204" t="n">
        <f aca="false">SUM(I345/H345*100)</f>
        <v>100</v>
      </c>
    </row>
    <row r="346" customFormat="false" ht="15" hidden="false" customHeight="false" outlineLevel="0" collapsed="false">
      <c r="A346" s="201"/>
      <c r="B346" s="201"/>
      <c r="C346" s="260" t="s">
        <v>686</v>
      </c>
      <c r="D346" s="302"/>
      <c r="E346" s="284" t="s">
        <v>687</v>
      </c>
      <c r="F346" s="203" t="n">
        <f aca="false">F347</f>
        <v>270</v>
      </c>
      <c r="G346" s="203" t="n">
        <f aca="false">G347</f>
        <v>270</v>
      </c>
      <c r="H346" s="203" t="n">
        <f aca="false">H347</f>
        <v>270</v>
      </c>
      <c r="I346" s="203" t="n">
        <f aca="false">I347</f>
        <v>270</v>
      </c>
      <c r="J346" s="204" t="n">
        <f aca="false">I346/G346*100</f>
        <v>100</v>
      </c>
      <c r="K346" s="204" t="n">
        <f aca="false">SUM(I346/H346*100)</f>
        <v>100</v>
      </c>
    </row>
    <row r="347" customFormat="false" ht="25.5" hidden="false" customHeight="false" outlineLevel="0" collapsed="false">
      <c r="A347" s="201"/>
      <c r="B347" s="201"/>
      <c r="C347" s="178"/>
      <c r="D347" s="201" t="s">
        <v>447</v>
      </c>
      <c r="E347" s="211" t="s">
        <v>448</v>
      </c>
      <c r="F347" s="203" t="n">
        <v>270</v>
      </c>
      <c r="G347" s="203" t="n">
        <v>270</v>
      </c>
      <c r="H347" s="203" t="n">
        <v>270</v>
      </c>
      <c r="I347" s="203" t="n">
        <v>270</v>
      </c>
      <c r="J347" s="204" t="n">
        <f aca="false">I347/G347*100</f>
        <v>100</v>
      </c>
      <c r="K347" s="204" t="n">
        <f aca="false">SUM(I347/H347*100)</f>
        <v>100</v>
      </c>
    </row>
    <row r="348" customFormat="false" ht="25.5" hidden="false" customHeight="false" outlineLevel="0" collapsed="false">
      <c r="A348" s="201"/>
      <c r="B348" s="201"/>
      <c r="C348" s="260" t="s">
        <v>451</v>
      </c>
      <c r="D348" s="201"/>
      <c r="E348" s="211" t="s">
        <v>452</v>
      </c>
      <c r="F348" s="203" t="n">
        <v>0</v>
      </c>
      <c r="G348" s="203" t="n">
        <f aca="false">G349</f>
        <v>87.8</v>
      </c>
      <c r="H348" s="203" t="n">
        <f aca="false">H349</f>
        <v>87.8</v>
      </c>
      <c r="I348" s="203" t="n">
        <f aca="false">I349</f>
        <v>87.8</v>
      </c>
      <c r="J348" s="204" t="n">
        <f aca="false">I348/G348*100</f>
        <v>100</v>
      </c>
      <c r="K348" s="204" t="n">
        <f aca="false">SUM(I348/H348*100)</f>
        <v>100</v>
      </c>
    </row>
    <row r="349" customFormat="false" ht="26.25" hidden="false" customHeight="false" outlineLevel="0" collapsed="false">
      <c r="A349" s="201"/>
      <c r="B349" s="201"/>
      <c r="C349" s="178"/>
      <c r="D349" s="201" t="s">
        <v>364</v>
      </c>
      <c r="E349" s="202" t="s">
        <v>365</v>
      </c>
      <c r="F349" s="203" t="n">
        <v>0</v>
      </c>
      <c r="G349" s="203" t="n">
        <v>87.8</v>
      </c>
      <c r="H349" s="203" t="n">
        <v>87.8</v>
      </c>
      <c r="I349" s="203" t="n">
        <v>87.8</v>
      </c>
      <c r="J349" s="204" t="n">
        <f aca="false">I349/G349*100</f>
        <v>100</v>
      </c>
      <c r="K349" s="204" t="n">
        <f aca="false">SUM(I349/H349*100)</f>
        <v>100</v>
      </c>
    </row>
    <row r="350" customFormat="false" ht="15" hidden="false" customHeight="false" outlineLevel="0" collapsed="false">
      <c r="A350" s="200"/>
      <c r="B350" s="178" t="s">
        <v>688</v>
      </c>
      <c r="C350" s="179"/>
      <c r="D350" s="177"/>
      <c r="E350" s="180" t="s">
        <v>689</v>
      </c>
      <c r="F350" s="234" t="n">
        <f aca="false">F351</f>
        <v>45319.97132</v>
      </c>
      <c r="G350" s="234" t="n">
        <f aca="false">G351+G425</f>
        <v>62414.3206</v>
      </c>
      <c r="H350" s="234" t="n">
        <f aca="false">H351+H425</f>
        <v>17778.70339</v>
      </c>
      <c r="I350" s="234" t="n">
        <f aca="false">I351+I425</f>
        <v>17778.70339</v>
      </c>
      <c r="J350" s="235" t="n">
        <f aca="false">I350/G350*100</f>
        <v>28.4849746325685</v>
      </c>
      <c r="K350" s="235" t="n">
        <f aca="false">SUM(I350/H350*100)</f>
        <v>100</v>
      </c>
    </row>
    <row r="351" customFormat="false" ht="25.5" hidden="false" customHeight="false" outlineLevel="0" collapsed="false">
      <c r="A351" s="200"/>
      <c r="B351" s="178"/>
      <c r="C351" s="179" t="s">
        <v>348</v>
      </c>
      <c r="D351" s="178"/>
      <c r="E351" s="233" t="s">
        <v>349</v>
      </c>
      <c r="F351" s="234" t="n">
        <f aca="false">F352+F407</f>
        <v>45319.97132</v>
      </c>
      <c r="G351" s="234" t="n">
        <f aca="false">G352+G407</f>
        <v>62302.2206</v>
      </c>
      <c r="H351" s="234" t="n">
        <f aca="false">H352+H407</f>
        <v>17766.80339</v>
      </c>
      <c r="I351" s="234" t="n">
        <f aca="false">I352+I407</f>
        <v>17766.80339</v>
      </c>
      <c r="J351" s="235" t="n">
        <f aca="false">I351/G351*100</f>
        <v>28.5171270283743</v>
      </c>
      <c r="K351" s="235" t="n">
        <f aca="false">SUM(I351/H351*100)</f>
        <v>100</v>
      </c>
    </row>
    <row r="352" customFormat="false" ht="25.5" hidden="false" customHeight="false" outlineLevel="0" collapsed="false">
      <c r="A352" s="186"/>
      <c r="B352" s="187"/>
      <c r="C352" s="188" t="s">
        <v>541</v>
      </c>
      <c r="D352" s="187"/>
      <c r="E352" s="189" t="s">
        <v>542</v>
      </c>
      <c r="F352" s="190" t="n">
        <f aca="false">F353+F359</f>
        <v>36589.29249</v>
      </c>
      <c r="G352" s="190" t="n">
        <f aca="false">G353+G359</f>
        <v>53571.54177</v>
      </c>
      <c r="H352" s="190" t="n">
        <f aca="false">H353+H359</f>
        <v>17766.80339</v>
      </c>
      <c r="I352" s="190" t="n">
        <f aca="false">I353+I359</f>
        <v>17766.80339</v>
      </c>
      <c r="J352" s="191" t="n">
        <f aca="false">I352/G352*100</f>
        <v>33.1646295831444</v>
      </c>
      <c r="K352" s="191" t="n">
        <f aca="false">SUM(I352/H352*100)</f>
        <v>100</v>
      </c>
    </row>
    <row r="353" customFormat="false" ht="15" hidden="false" customHeight="false" outlineLevel="0" collapsed="false">
      <c r="A353" s="192"/>
      <c r="B353" s="192"/>
      <c r="C353" s="192" t="s">
        <v>690</v>
      </c>
      <c r="D353" s="192"/>
      <c r="E353" s="271" t="s">
        <v>691</v>
      </c>
      <c r="F353" s="194" t="n">
        <f aca="false">F354</f>
        <v>4009.4</v>
      </c>
      <c r="G353" s="194" t="n">
        <f aca="false">G354</f>
        <v>3779.11308</v>
      </c>
      <c r="H353" s="194" t="n">
        <f aca="false">H354</f>
        <v>3065.24591</v>
      </c>
      <c r="I353" s="194" t="n">
        <f aca="false">I354</f>
        <v>3065.24591</v>
      </c>
      <c r="J353" s="195" t="n">
        <f aca="false">I353/G353*100</f>
        <v>81.110192923891</v>
      </c>
      <c r="K353" s="195" t="n">
        <f aca="false">SUM(I353/H353*100)</f>
        <v>100</v>
      </c>
    </row>
    <row r="354" customFormat="false" ht="26.25" hidden="false" customHeight="false" outlineLevel="0" collapsed="false">
      <c r="A354" s="260"/>
      <c r="B354" s="260"/>
      <c r="C354" s="260" t="s">
        <v>692</v>
      </c>
      <c r="D354" s="201"/>
      <c r="E354" s="202" t="s">
        <v>693</v>
      </c>
      <c r="F354" s="203" t="n">
        <f aca="false">F356+F357+F358</f>
        <v>4009.4</v>
      </c>
      <c r="G354" s="212" t="n">
        <f aca="false">G356+G357+G358</f>
        <v>3779.11308</v>
      </c>
      <c r="H354" s="203" t="n">
        <f aca="false">H356+H357+H358</f>
        <v>3065.24591</v>
      </c>
      <c r="I354" s="203" t="n">
        <f aca="false">I356+I357+I358</f>
        <v>3065.24591</v>
      </c>
      <c r="J354" s="204" t="n">
        <f aca="false">I354/G354*100</f>
        <v>81.110192923891</v>
      </c>
      <c r="K354" s="204" t="n">
        <f aca="false">SUM(I354/H354*100)</f>
        <v>100</v>
      </c>
    </row>
    <row r="355" customFormat="false" ht="26.25" hidden="false" customHeight="false" outlineLevel="0" collapsed="false">
      <c r="A355" s="260"/>
      <c r="B355" s="260"/>
      <c r="C355" s="260"/>
      <c r="D355" s="260" t="s">
        <v>364</v>
      </c>
      <c r="E355" s="269" t="s">
        <v>365</v>
      </c>
      <c r="F355" s="203" t="n">
        <f aca="false">F356+F357+F358</f>
        <v>4009.4</v>
      </c>
      <c r="G355" s="212" t="n">
        <f aca="false">G356+G357+G358</f>
        <v>3779.11308</v>
      </c>
      <c r="H355" s="203" t="n">
        <f aca="false">H356+H357+H358</f>
        <v>3065.24591</v>
      </c>
      <c r="I355" s="203" t="n">
        <f aca="false">I356+I357+I358</f>
        <v>3065.24591</v>
      </c>
      <c r="J355" s="204" t="n">
        <f aca="false">I355/G355*100</f>
        <v>81.110192923891</v>
      </c>
      <c r="K355" s="204" t="n">
        <f aca="false">SUM(I355/H355*100)</f>
        <v>100</v>
      </c>
    </row>
    <row r="356" customFormat="false" ht="15" hidden="false" customHeight="false" outlineLevel="0" collapsed="false">
      <c r="A356" s="260"/>
      <c r="B356" s="260"/>
      <c r="C356" s="260"/>
      <c r="D356" s="201"/>
      <c r="E356" s="268" t="s">
        <v>694</v>
      </c>
      <c r="F356" s="249" t="n">
        <v>2666.3</v>
      </c>
      <c r="G356" s="309" t="n">
        <v>2473.24367</v>
      </c>
      <c r="H356" s="249" t="n">
        <v>2059.84525</v>
      </c>
      <c r="I356" s="249" t="n">
        <v>2059.84525</v>
      </c>
      <c r="J356" s="250" t="n">
        <f aca="false">I356/G356*100</f>
        <v>83.2851722208188</v>
      </c>
      <c r="K356" s="250" t="n">
        <f aca="false">SUM(I356/H356*100)</f>
        <v>100</v>
      </c>
    </row>
    <row r="357" customFormat="false" ht="15" hidden="false" customHeight="false" outlineLevel="0" collapsed="false">
      <c r="A357" s="260"/>
      <c r="B357" s="260"/>
      <c r="C357" s="260"/>
      <c r="D357" s="201"/>
      <c r="E357" s="268" t="s">
        <v>627</v>
      </c>
      <c r="F357" s="249" t="n">
        <v>140.3</v>
      </c>
      <c r="G357" s="309" t="n">
        <v>103.05182</v>
      </c>
      <c r="H357" s="249" t="n">
        <v>85.82689</v>
      </c>
      <c r="I357" s="249" t="n">
        <v>85.82689</v>
      </c>
      <c r="J357" s="250" t="n">
        <f aca="false">I357/G357*100</f>
        <v>83.2851763316747</v>
      </c>
      <c r="K357" s="250" t="n">
        <f aca="false">SUM(I357/H357*100)</f>
        <v>100</v>
      </c>
    </row>
    <row r="358" customFormat="false" ht="15" hidden="false" customHeight="false" outlineLevel="0" collapsed="false">
      <c r="A358" s="260"/>
      <c r="B358" s="260"/>
      <c r="C358" s="260"/>
      <c r="D358" s="201"/>
      <c r="E358" s="268" t="s">
        <v>695</v>
      </c>
      <c r="F358" s="203" t="n">
        <v>1202.8</v>
      </c>
      <c r="G358" s="212" t="n">
        <v>1202.81759</v>
      </c>
      <c r="H358" s="203" t="n">
        <v>919.57377</v>
      </c>
      <c r="I358" s="203" t="n">
        <v>919.57377</v>
      </c>
      <c r="J358" s="204" t="n">
        <f aca="false">I358/G358*100</f>
        <v>76.4516396871117</v>
      </c>
      <c r="K358" s="204" t="n">
        <f aca="false">SUM(I358/H358*100)</f>
        <v>100</v>
      </c>
    </row>
    <row r="359" customFormat="false" ht="26.25" hidden="false" customHeight="false" outlineLevel="0" collapsed="false">
      <c r="A359" s="192"/>
      <c r="B359" s="192"/>
      <c r="C359" s="192" t="s">
        <v>543</v>
      </c>
      <c r="D359" s="192"/>
      <c r="E359" s="271" t="s">
        <v>544</v>
      </c>
      <c r="F359" s="194" t="n">
        <f aca="false">F360+F380+F395</f>
        <v>32579.89249</v>
      </c>
      <c r="G359" s="194" t="n">
        <f aca="false">G360+G380+G395+G398</f>
        <v>49792.42869</v>
      </c>
      <c r="H359" s="194" t="n">
        <f aca="false">H360+H380+H395</f>
        <v>14701.55748</v>
      </c>
      <c r="I359" s="194" t="n">
        <f aca="false">I360+I380+I395</f>
        <v>14701.55748</v>
      </c>
      <c r="J359" s="195" t="n">
        <f aca="false">I359/G359*100</f>
        <v>29.525688677549</v>
      </c>
      <c r="K359" s="195" t="n">
        <f aca="false">SUM(I359/H359*100)</f>
        <v>100</v>
      </c>
    </row>
    <row r="360" customFormat="false" ht="26.25" hidden="false" customHeight="false" outlineLevel="0" collapsed="false">
      <c r="A360" s="196"/>
      <c r="B360" s="196"/>
      <c r="C360" s="196" t="s">
        <v>696</v>
      </c>
      <c r="D360" s="196"/>
      <c r="E360" s="262" t="s">
        <v>697</v>
      </c>
      <c r="F360" s="198" t="n">
        <f aca="false">F366+F368+F361+F371+F373+F377</f>
        <v>7640.06804</v>
      </c>
      <c r="G360" s="198" t="n">
        <f aca="false">G366+G368+G361+G371+G373+G377</f>
        <v>16658.2202</v>
      </c>
      <c r="H360" s="198" t="n">
        <f aca="false">H366+H368+H361+H371+H373+H377</f>
        <v>2151.10748</v>
      </c>
      <c r="I360" s="198" t="n">
        <f aca="false">I366+I368+I361+I371+I373+I377</f>
        <v>2151.10748</v>
      </c>
      <c r="J360" s="199" t="n">
        <f aca="false">I360/G360*100</f>
        <v>12.9131891292925</v>
      </c>
      <c r="K360" s="199" t="n">
        <f aca="false">SUM(I360/H360*100)</f>
        <v>100</v>
      </c>
    </row>
    <row r="361" s="310" customFormat="true" ht="15" hidden="false" customHeight="false" outlineLevel="0" collapsed="false">
      <c r="A361" s="206"/>
      <c r="B361" s="206"/>
      <c r="C361" s="260" t="s">
        <v>698</v>
      </c>
      <c r="D361" s="201"/>
      <c r="E361" s="272" t="s">
        <v>699</v>
      </c>
      <c r="F361" s="203" t="n">
        <f aca="false">F362</f>
        <v>860.32722</v>
      </c>
      <c r="G361" s="203" t="n">
        <f aca="false">G362</f>
        <v>5860.32722</v>
      </c>
      <c r="H361" s="203" t="n">
        <f aca="false">H362</f>
        <v>0</v>
      </c>
      <c r="I361" s="203" t="n">
        <f aca="false">I362</f>
        <v>0</v>
      </c>
      <c r="J361" s="204" t="n">
        <f aca="false">I361/G361*100</f>
        <v>0</v>
      </c>
      <c r="K361" s="204"/>
    </row>
    <row r="362" s="310" customFormat="true" ht="26.25" hidden="false" customHeight="false" outlineLevel="0" collapsed="false">
      <c r="A362" s="206"/>
      <c r="B362" s="206"/>
      <c r="C362" s="201"/>
      <c r="D362" s="201" t="s">
        <v>364</v>
      </c>
      <c r="E362" s="202" t="s">
        <v>365</v>
      </c>
      <c r="F362" s="203" t="n">
        <f aca="false">F364+F365</f>
        <v>860.32722</v>
      </c>
      <c r="G362" s="203" t="n">
        <f aca="false">G364+G365+G363</f>
        <v>5860.32722</v>
      </c>
      <c r="H362" s="203" t="n">
        <f aca="false">H364+H365</f>
        <v>0</v>
      </c>
      <c r="I362" s="203" t="n">
        <f aca="false">I364+I365</f>
        <v>0</v>
      </c>
      <c r="J362" s="204" t="n">
        <f aca="false">I362/G362*100</f>
        <v>0</v>
      </c>
      <c r="K362" s="204"/>
    </row>
    <row r="363" s="310" customFormat="true" ht="15" hidden="false" customHeight="false" outlineLevel="0" collapsed="false">
      <c r="A363" s="206"/>
      <c r="B363" s="206"/>
      <c r="C363" s="201"/>
      <c r="D363" s="201"/>
      <c r="E363" s="268" t="s">
        <v>627</v>
      </c>
      <c r="F363" s="203" t="n">
        <v>0</v>
      </c>
      <c r="G363" s="203" t="n">
        <v>5000</v>
      </c>
      <c r="H363" s="203" t="n">
        <v>0</v>
      </c>
      <c r="I363" s="203" t="n">
        <v>0</v>
      </c>
      <c r="J363" s="204" t="n">
        <f aca="false">I363/G363*100</f>
        <v>0</v>
      </c>
      <c r="K363" s="204"/>
    </row>
    <row r="364" s="310" customFormat="true" ht="15" hidden="false" customHeight="false" outlineLevel="0" collapsed="false">
      <c r="A364" s="206"/>
      <c r="B364" s="206"/>
      <c r="C364" s="201"/>
      <c r="D364" s="201"/>
      <c r="E364" s="268" t="s">
        <v>695</v>
      </c>
      <c r="F364" s="203" t="n">
        <v>567.31086</v>
      </c>
      <c r="G364" s="203" t="n">
        <v>567.31086</v>
      </c>
      <c r="H364" s="203" t="n">
        <v>0</v>
      </c>
      <c r="I364" s="203" t="n">
        <v>0</v>
      </c>
      <c r="J364" s="204" t="n">
        <f aca="false">I364/G364*100</f>
        <v>0</v>
      </c>
      <c r="K364" s="204"/>
    </row>
    <row r="365" s="310" customFormat="true" ht="15" hidden="false" customHeight="false" outlineLevel="0" collapsed="false">
      <c r="A365" s="206"/>
      <c r="B365" s="206"/>
      <c r="C365" s="201"/>
      <c r="D365" s="201"/>
      <c r="E365" s="268" t="s">
        <v>700</v>
      </c>
      <c r="F365" s="203" t="n">
        <v>293.01636</v>
      </c>
      <c r="G365" s="203" t="n">
        <v>293.01636</v>
      </c>
      <c r="H365" s="203" t="n">
        <v>0</v>
      </c>
      <c r="I365" s="203" t="n">
        <v>0</v>
      </c>
      <c r="J365" s="204" t="n">
        <f aca="false">I365/G365*100</f>
        <v>0</v>
      </c>
      <c r="K365" s="204"/>
    </row>
    <row r="366" customFormat="false" ht="25.5" hidden="false" customHeight="false" outlineLevel="0" collapsed="false">
      <c r="A366" s="232"/>
      <c r="B366" s="232"/>
      <c r="C366" s="232" t="s">
        <v>701</v>
      </c>
      <c r="D366" s="232"/>
      <c r="E366" s="211" t="s">
        <v>702</v>
      </c>
      <c r="F366" s="212" t="n">
        <f aca="false">F367</f>
        <v>2392.8</v>
      </c>
      <c r="G366" s="212" t="n">
        <f aca="false">G367</f>
        <v>1752.03334</v>
      </c>
      <c r="H366" s="212" t="n">
        <f aca="false">H367</f>
        <v>0</v>
      </c>
      <c r="I366" s="212" t="n">
        <f aca="false">I367</f>
        <v>0</v>
      </c>
      <c r="J366" s="213" t="n">
        <f aca="false">I366/G366*100</f>
        <v>0</v>
      </c>
      <c r="K366" s="213"/>
    </row>
    <row r="367" customFormat="false" ht="26.25" hidden="false" customHeight="false" outlineLevel="0" collapsed="false">
      <c r="A367" s="232"/>
      <c r="B367" s="232"/>
      <c r="C367" s="232"/>
      <c r="D367" s="201" t="s">
        <v>364</v>
      </c>
      <c r="E367" s="202" t="s">
        <v>365</v>
      </c>
      <c r="F367" s="212" t="n">
        <v>2392.8</v>
      </c>
      <c r="G367" s="203" t="n">
        <v>1752.03334</v>
      </c>
      <c r="H367" s="212" t="n">
        <v>0</v>
      </c>
      <c r="I367" s="212" t="n">
        <v>0</v>
      </c>
      <c r="J367" s="213" t="n">
        <f aca="false">I367/G367*100</f>
        <v>0</v>
      </c>
      <c r="K367" s="213"/>
    </row>
    <row r="368" customFormat="false" ht="25.5" hidden="false" customHeight="false" outlineLevel="0" collapsed="false">
      <c r="A368" s="232"/>
      <c r="B368" s="232"/>
      <c r="C368" s="232" t="s">
        <v>703</v>
      </c>
      <c r="D368" s="232"/>
      <c r="E368" s="211" t="s">
        <v>704</v>
      </c>
      <c r="F368" s="212" t="n">
        <f aca="false">F369</f>
        <v>2598.9</v>
      </c>
      <c r="G368" s="212" t="n">
        <f aca="false">G369+G370</f>
        <v>2598.9</v>
      </c>
      <c r="H368" s="212" t="n">
        <f aca="false">H369+H370</f>
        <v>1190.80548</v>
      </c>
      <c r="I368" s="212" t="n">
        <f aca="false">I369+I370</f>
        <v>1190.80548</v>
      </c>
      <c r="J368" s="213" t="n">
        <f aca="false">I368/G368*100</f>
        <v>45.8195959829158</v>
      </c>
      <c r="K368" s="213" t="n">
        <f aca="false">SUM(I368/H368*100)</f>
        <v>100</v>
      </c>
    </row>
    <row r="369" customFormat="false" ht="26.25" hidden="false" customHeight="false" outlineLevel="0" collapsed="false">
      <c r="A369" s="232"/>
      <c r="B369" s="232"/>
      <c r="C369" s="232"/>
      <c r="D369" s="201" t="s">
        <v>364</v>
      </c>
      <c r="E369" s="202" t="s">
        <v>365</v>
      </c>
      <c r="F369" s="212" t="n">
        <v>2598.9</v>
      </c>
      <c r="G369" s="212" t="n">
        <v>1408.09452</v>
      </c>
      <c r="H369" s="212" t="n">
        <v>0</v>
      </c>
      <c r="I369" s="212" t="n">
        <v>0</v>
      </c>
      <c r="J369" s="213" t="n">
        <f aca="false">I369/G369*100</f>
        <v>0</v>
      </c>
      <c r="K369" s="213"/>
    </row>
    <row r="370" customFormat="false" ht="25.5" hidden="false" customHeight="false" outlineLevel="0" collapsed="false">
      <c r="A370" s="232"/>
      <c r="B370" s="232"/>
      <c r="C370" s="232"/>
      <c r="D370" s="201" t="s">
        <v>447</v>
      </c>
      <c r="E370" s="211" t="s">
        <v>448</v>
      </c>
      <c r="F370" s="203" t="n">
        <v>0</v>
      </c>
      <c r="G370" s="212" t="n">
        <v>1190.80548</v>
      </c>
      <c r="H370" s="212" t="n">
        <v>1190.80548</v>
      </c>
      <c r="I370" s="212" t="n">
        <v>1190.80548</v>
      </c>
      <c r="J370" s="213" t="n">
        <f aca="false">I370/G370*100</f>
        <v>100</v>
      </c>
      <c r="K370" s="213" t="n">
        <f aca="false">SUM(I370/H370*100)</f>
        <v>100</v>
      </c>
    </row>
    <row r="371" customFormat="false" ht="39" hidden="false" customHeight="false" outlineLevel="0" collapsed="false">
      <c r="A371" s="232"/>
      <c r="B371" s="232"/>
      <c r="C371" s="232" t="s">
        <v>705</v>
      </c>
      <c r="D371" s="201"/>
      <c r="E371" s="268" t="s">
        <v>706</v>
      </c>
      <c r="F371" s="212" t="n">
        <f aca="false">F372</f>
        <v>391.8</v>
      </c>
      <c r="G371" s="212" t="n">
        <f aca="false">G372</f>
        <v>391.8</v>
      </c>
      <c r="H371" s="212" t="n">
        <f aca="false">H372</f>
        <v>191.409</v>
      </c>
      <c r="I371" s="212" t="n">
        <f aca="false">I372</f>
        <v>191.409</v>
      </c>
      <c r="J371" s="213" t="n">
        <f aca="false">I371/G371*100</f>
        <v>48.853751914242</v>
      </c>
      <c r="K371" s="213" t="n">
        <f aca="false">SUM(I371/H371*100)</f>
        <v>100</v>
      </c>
    </row>
    <row r="372" customFormat="false" ht="26.25" hidden="false" customHeight="false" outlineLevel="0" collapsed="false">
      <c r="A372" s="232"/>
      <c r="B372" s="232"/>
      <c r="C372" s="232"/>
      <c r="D372" s="201" t="s">
        <v>364</v>
      </c>
      <c r="E372" s="202" t="s">
        <v>365</v>
      </c>
      <c r="F372" s="212" t="n">
        <v>391.8</v>
      </c>
      <c r="G372" s="212" t="n">
        <v>391.8</v>
      </c>
      <c r="H372" s="212" t="n">
        <v>191.409</v>
      </c>
      <c r="I372" s="212" t="n">
        <v>191.409</v>
      </c>
      <c r="J372" s="213" t="n">
        <f aca="false">I372/G372*100</f>
        <v>48.853751914242</v>
      </c>
      <c r="K372" s="213" t="n">
        <f aca="false">SUM(I372/H372*100)</f>
        <v>100</v>
      </c>
    </row>
    <row r="373" customFormat="false" ht="15" hidden="false" customHeight="false" outlineLevel="0" collapsed="false">
      <c r="A373" s="232"/>
      <c r="B373" s="232"/>
      <c r="C373" s="201" t="s">
        <v>707</v>
      </c>
      <c r="D373" s="201"/>
      <c r="E373" s="202" t="s">
        <v>708</v>
      </c>
      <c r="F373" s="212" t="n">
        <f aca="false">F374</f>
        <v>627.34082</v>
      </c>
      <c r="G373" s="212" t="n">
        <f aca="false">G374</f>
        <v>5286.25964</v>
      </c>
      <c r="H373" s="212" t="n">
        <f aca="false">H374</f>
        <v>0</v>
      </c>
      <c r="I373" s="212" t="n">
        <f aca="false">I374</f>
        <v>0</v>
      </c>
      <c r="J373" s="213" t="n">
        <f aca="false">I373/G373*100</f>
        <v>0</v>
      </c>
      <c r="K373" s="213"/>
    </row>
    <row r="374" customFormat="false" ht="26.25" hidden="false" customHeight="false" outlineLevel="0" collapsed="false">
      <c r="A374" s="232"/>
      <c r="B374" s="232"/>
      <c r="C374" s="232"/>
      <c r="D374" s="201" t="s">
        <v>364</v>
      </c>
      <c r="E374" s="202" t="s">
        <v>365</v>
      </c>
      <c r="F374" s="212" t="n">
        <f aca="false">F376</f>
        <v>627.34082</v>
      </c>
      <c r="G374" s="203" t="n">
        <f aca="false">G376+G375</f>
        <v>5286.25964</v>
      </c>
      <c r="H374" s="212" t="n">
        <f aca="false">H376</f>
        <v>0</v>
      </c>
      <c r="I374" s="212" t="n">
        <f aca="false">I376</f>
        <v>0</v>
      </c>
      <c r="J374" s="213" t="n">
        <f aca="false">I374/G374*100</f>
        <v>0</v>
      </c>
      <c r="K374" s="213"/>
    </row>
    <row r="375" customFormat="false" ht="15" hidden="false" customHeight="false" outlineLevel="0" collapsed="false">
      <c r="A375" s="232"/>
      <c r="B375" s="232"/>
      <c r="C375" s="232"/>
      <c r="D375" s="201"/>
      <c r="E375" s="268" t="s">
        <v>627</v>
      </c>
      <c r="F375" s="212" t="n">
        <v>0</v>
      </c>
      <c r="G375" s="212" t="n">
        <v>4050</v>
      </c>
      <c r="H375" s="212" t="n">
        <v>0</v>
      </c>
      <c r="I375" s="212" t="n">
        <v>0</v>
      </c>
      <c r="J375" s="213" t="n">
        <f aca="false">I375/G375*100</f>
        <v>0</v>
      </c>
      <c r="K375" s="213"/>
    </row>
    <row r="376" customFormat="false" ht="15" hidden="false" customHeight="false" outlineLevel="0" collapsed="false">
      <c r="A376" s="232"/>
      <c r="B376" s="232"/>
      <c r="C376" s="232"/>
      <c r="D376" s="201"/>
      <c r="E376" s="268" t="s">
        <v>695</v>
      </c>
      <c r="F376" s="212" t="n">
        <v>627.34082</v>
      </c>
      <c r="G376" s="212" t="n">
        <v>1236.25964</v>
      </c>
      <c r="H376" s="212" t="n">
        <v>0</v>
      </c>
      <c r="I376" s="212" t="n">
        <v>0</v>
      </c>
      <c r="J376" s="213" t="n">
        <f aca="false">I376/G376*100</f>
        <v>0</v>
      </c>
      <c r="K376" s="213"/>
    </row>
    <row r="377" customFormat="false" ht="26.25" hidden="false" customHeight="false" outlineLevel="0" collapsed="false">
      <c r="A377" s="232"/>
      <c r="B377" s="232"/>
      <c r="C377" s="232" t="s">
        <v>709</v>
      </c>
      <c r="D377" s="201"/>
      <c r="E377" s="202" t="s">
        <v>710</v>
      </c>
      <c r="F377" s="264" t="n">
        <f aca="false">F378+F379</f>
        <v>768.9</v>
      </c>
      <c r="G377" s="264" t="n">
        <f aca="false">G378+G379</f>
        <v>768.9</v>
      </c>
      <c r="H377" s="264" t="n">
        <f aca="false">H378+H379</f>
        <v>768.893</v>
      </c>
      <c r="I377" s="264" t="n">
        <f aca="false">I378+I379</f>
        <v>768.893</v>
      </c>
      <c r="J377" s="265" t="n">
        <f aca="false">I377/G377*100</f>
        <v>99.9990896085317</v>
      </c>
      <c r="K377" s="265" t="n">
        <f aca="false">SUM(I377/H377*100)</f>
        <v>100</v>
      </c>
    </row>
    <row r="378" customFormat="false" ht="26.25" hidden="false" customHeight="false" outlineLevel="0" collapsed="false">
      <c r="A378" s="232"/>
      <c r="B378" s="232"/>
      <c r="C378" s="232"/>
      <c r="D378" s="201" t="s">
        <v>364</v>
      </c>
      <c r="E378" s="202" t="s">
        <v>365</v>
      </c>
      <c r="F378" s="264" t="n">
        <v>504.9</v>
      </c>
      <c r="G378" s="264" t="n">
        <v>504.9</v>
      </c>
      <c r="H378" s="264" t="n">
        <v>504.893</v>
      </c>
      <c r="I378" s="264" t="n">
        <v>504.893</v>
      </c>
      <c r="J378" s="265" t="n">
        <f aca="false">I378/G378*100</f>
        <v>99.9986135868489</v>
      </c>
      <c r="K378" s="265" t="n">
        <f aca="false">SUM(I378/H378*100)</f>
        <v>100</v>
      </c>
    </row>
    <row r="379" customFormat="false" ht="25.5" hidden="false" customHeight="false" outlineLevel="0" collapsed="false">
      <c r="A379" s="232"/>
      <c r="B379" s="232"/>
      <c r="C379" s="232"/>
      <c r="D379" s="201" t="s">
        <v>447</v>
      </c>
      <c r="E379" s="211" t="s">
        <v>448</v>
      </c>
      <c r="F379" s="264" t="n">
        <v>264</v>
      </c>
      <c r="G379" s="264" t="n">
        <v>264</v>
      </c>
      <c r="H379" s="264" t="n">
        <v>264</v>
      </c>
      <c r="I379" s="264" t="n">
        <v>264</v>
      </c>
      <c r="J379" s="265" t="n">
        <f aca="false">I379/G379*100</f>
        <v>100</v>
      </c>
      <c r="K379" s="265" t="n">
        <f aca="false">SUM(I379/H379*100)</f>
        <v>100</v>
      </c>
    </row>
    <row r="380" customFormat="false" ht="15" hidden="false" customHeight="false" outlineLevel="0" collapsed="false">
      <c r="A380" s="196"/>
      <c r="B380" s="196"/>
      <c r="C380" s="196" t="s">
        <v>658</v>
      </c>
      <c r="D380" s="215"/>
      <c r="E380" s="262" t="s">
        <v>659</v>
      </c>
      <c r="F380" s="198" t="n">
        <f aca="false">F381+F383+F385+F387+F391</f>
        <v>2676.42445</v>
      </c>
      <c r="G380" s="198" t="n">
        <f aca="false">G381+G383+G385+G387+G391</f>
        <v>3264.425</v>
      </c>
      <c r="H380" s="198" t="n">
        <f aca="false">H381+H383+H385+H387+H391</f>
        <v>0</v>
      </c>
      <c r="I380" s="198" t="n">
        <f aca="false">I381+I383+I385+I387+I391</f>
        <v>0</v>
      </c>
      <c r="J380" s="199" t="n">
        <f aca="false">I380/G380*100</f>
        <v>0</v>
      </c>
      <c r="K380" s="199"/>
    </row>
    <row r="381" customFormat="false" ht="15" hidden="false" customHeight="false" outlineLevel="0" collapsed="false">
      <c r="A381" s="200"/>
      <c r="B381" s="200"/>
      <c r="C381" s="201" t="s">
        <v>711</v>
      </c>
      <c r="D381" s="311"/>
      <c r="E381" s="269" t="s">
        <v>712</v>
      </c>
      <c r="F381" s="212" t="n">
        <f aca="false">F382</f>
        <v>0</v>
      </c>
      <c r="G381" s="212" t="n">
        <f aca="false">G382</f>
        <v>0</v>
      </c>
      <c r="H381" s="212" t="n">
        <f aca="false">H382</f>
        <v>0</v>
      </c>
      <c r="I381" s="212" t="n">
        <f aca="false">I382</f>
        <v>0</v>
      </c>
      <c r="J381" s="213"/>
      <c r="K381" s="213"/>
    </row>
    <row r="382" customFormat="false" ht="26.25" hidden="false" customHeight="false" outlineLevel="0" collapsed="false">
      <c r="A382" s="200"/>
      <c r="B382" s="200"/>
      <c r="C382" s="206"/>
      <c r="D382" s="201" t="s">
        <v>364</v>
      </c>
      <c r="E382" s="202" t="s">
        <v>365</v>
      </c>
      <c r="F382" s="212" t="n">
        <v>0</v>
      </c>
      <c r="G382" s="212" t="n">
        <v>0</v>
      </c>
      <c r="H382" s="212" t="n">
        <v>0</v>
      </c>
      <c r="I382" s="212" t="n">
        <v>0</v>
      </c>
      <c r="J382" s="213"/>
      <c r="K382" s="213"/>
    </row>
    <row r="383" customFormat="false" ht="15" hidden="false" customHeight="false" outlineLevel="0" collapsed="false">
      <c r="A383" s="200"/>
      <c r="B383" s="200"/>
      <c r="C383" s="201" t="s">
        <v>713</v>
      </c>
      <c r="D383" s="260"/>
      <c r="E383" s="269" t="s">
        <v>714</v>
      </c>
      <c r="F383" s="212" t="n">
        <f aca="false">F384</f>
        <v>671.9</v>
      </c>
      <c r="G383" s="212" t="n">
        <f aca="false">G384</f>
        <v>671.9</v>
      </c>
      <c r="H383" s="212" t="n">
        <f aca="false">H384</f>
        <v>0</v>
      </c>
      <c r="I383" s="212" t="n">
        <f aca="false">I384</f>
        <v>0</v>
      </c>
      <c r="J383" s="213" t="n">
        <f aca="false">I383/G383*100</f>
        <v>0</v>
      </c>
      <c r="K383" s="213"/>
    </row>
    <row r="384" customFormat="false" ht="26.25" hidden="false" customHeight="false" outlineLevel="0" collapsed="false">
      <c r="A384" s="200"/>
      <c r="B384" s="200"/>
      <c r="C384" s="302"/>
      <c r="D384" s="201" t="s">
        <v>364</v>
      </c>
      <c r="E384" s="202" t="s">
        <v>365</v>
      </c>
      <c r="F384" s="212" t="n">
        <v>671.9</v>
      </c>
      <c r="G384" s="212" t="n">
        <v>671.9</v>
      </c>
      <c r="H384" s="212" t="n">
        <v>0</v>
      </c>
      <c r="I384" s="212" t="n">
        <v>0</v>
      </c>
      <c r="J384" s="213" t="n">
        <f aca="false">I384/G384*100</f>
        <v>0</v>
      </c>
      <c r="K384" s="213"/>
    </row>
    <row r="385" customFormat="false" ht="15" hidden="false" customHeight="false" outlineLevel="0" collapsed="false">
      <c r="A385" s="200"/>
      <c r="B385" s="200"/>
      <c r="C385" s="201" t="s">
        <v>715</v>
      </c>
      <c r="D385" s="201"/>
      <c r="E385" s="202" t="s">
        <v>716</v>
      </c>
      <c r="F385" s="212" t="n">
        <f aca="false">F386</f>
        <v>394.4</v>
      </c>
      <c r="G385" s="212" t="n">
        <f aca="false">G386</f>
        <v>394.4</v>
      </c>
      <c r="H385" s="212" t="n">
        <f aca="false">H386</f>
        <v>0</v>
      </c>
      <c r="I385" s="212" t="n">
        <f aca="false">I386</f>
        <v>0</v>
      </c>
      <c r="J385" s="213" t="n">
        <f aca="false">I385/G385*100</f>
        <v>0</v>
      </c>
      <c r="K385" s="213"/>
    </row>
    <row r="386" customFormat="false" ht="25.5" hidden="false" customHeight="false" outlineLevel="0" collapsed="false">
      <c r="A386" s="200"/>
      <c r="B386" s="200"/>
      <c r="C386" s="312"/>
      <c r="D386" s="201" t="s">
        <v>447</v>
      </c>
      <c r="E386" s="211" t="s">
        <v>448</v>
      </c>
      <c r="F386" s="212" t="n">
        <v>394.4</v>
      </c>
      <c r="G386" s="212" t="n">
        <v>394.4</v>
      </c>
      <c r="H386" s="212" t="n">
        <v>0</v>
      </c>
      <c r="I386" s="212" t="n">
        <v>0</v>
      </c>
      <c r="J386" s="213" t="n">
        <f aca="false">I386/G386*100</f>
        <v>0</v>
      </c>
      <c r="K386" s="213"/>
    </row>
    <row r="387" customFormat="false" ht="39" hidden="false" customHeight="false" outlineLevel="0" collapsed="false">
      <c r="A387" s="232"/>
      <c r="B387" s="232"/>
      <c r="C387" s="201" t="s">
        <v>717</v>
      </c>
      <c r="D387" s="201"/>
      <c r="E387" s="202" t="s">
        <v>718</v>
      </c>
      <c r="F387" s="266" t="n">
        <f aca="false">F388</f>
        <v>1198.71695</v>
      </c>
      <c r="G387" s="266" t="n">
        <f aca="false">G388</f>
        <v>0</v>
      </c>
      <c r="H387" s="266" t="n">
        <f aca="false">H388</f>
        <v>0</v>
      </c>
      <c r="I387" s="266" t="n">
        <f aca="false">I388</f>
        <v>0</v>
      </c>
      <c r="J387" s="267"/>
      <c r="K387" s="267"/>
    </row>
    <row r="388" customFormat="false" ht="26.25" hidden="false" customHeight="false" outlineLevel="0" collapsed="false">
      <c r="A388" s="232"/>
      <c r="B388" s="232"/>
      <c r="C388" s="201"/>
      <c r="D388" s="201" t="s">
        <v>364</v>
      </c>
      <c r="E388" s="202" t="s">
        <v>365</v>
      </c>
      <c r="F388" s="266" t="n">
        <f aca="false">F390+F389</f>
        <v>1198.71695</v>
      </c>
      <c r="G388" s="266" t="n">
        <f aca="false">G390+G389</f>
        <v>0</v>
      </c>
      <c r="H388" s="266" t="n">
        <f aca="false">H390+H389</f>
        <v>0</v>
      </c>
      <c r="I388" s="266" t="n">
        <f aca="false">I390+I389</f>
        <v>0</v>
      </c>
      <c r="J388" s="267"/>
      <c r="K388" s="267"/>
    </row>
    <row r="389" customFormat="false" ht="15" hidden="false" customHeight="false" outlineLevel="0" collapsed="false">
      <c r="A389" s="232"/>
      <c r="B389" s="232"/>
      <c r="C389" s="201"/>
      <c r="D389" s="201"/>
      <c r="E389" s="202" t="s">
        <v>432</v>
      </c>
      <c r="F389" s="266" t="n">
        <v>840.91519</v>
      </c>
      <c r="G389" s="266" t="n">
        <v>0</v>
      </c>
      <c r="H389" s="266" t="n">
        <v>0</v>
      </c>
      <c r="I389" s="266" t="n">
        <v>0</v>
      </c>
      <c r="J389" s="267"/>
      <c r="K389" s="267"/>
    </row>
    <row r="390" customFormat="false" ht="15" hidden="false" customHeight="false" outlineLevel="0" collapsed="false">
      <c r="A390" s="232"/>
      <c r="B390" s="232"/>
      <c r="C390" s="312"/>
      <c r="D390" s="201"/>
      <c r="E390" s="202" t="s">
        <v>719</v>
      </c>
      <c r="F390" s="266" t="n">
        <v>357.80176</v>
      </c>
      <c r="G390" s="266" t="n">
        <v>0</v>
      </c>
      <c r="H390" s="266" t="n">
        <v>0</v>
      </c>
      <c r="I390" s="266" t="n">
        <v>0</v>
      </c>
      <c r="J390" s="267"/>
      <c r="K390" s="267"/>
    </row>
    <row r="391" customFormat="false" ht="64.5" hidden="false" customHeight="false" outlineLevel="0" collapsed="false">
      <c r="A391" s="232"/>
      <c r="B391" s="232"/>
      <c r="C391" s="201" t="s">
        <v>720</v>
      </c>
      <c r="D391" s="201"/>
      <c r="E391" s="202" t="s">
        <v>721</v>
      </c>
      <c r="F391" s="266" t="n">
        <f aca="false">F392</f>
        <v>411.4075</v>
      </c>
      <c r="G391" s="266" t="n">
        <f aca="false">G392</f>
        <v>2198.125</v>
      </c>
      <c r="H391" s="266" t="n">
        <f aca="false">H392</f>
        <v>0</v>
      </c>
      <c r="I391" s="266" t="n">
        <f aca="false">I392</f>
        <v>0</v>
      </c>
      <c r="J391" s="267" t="n">
        <f aca="false">I391/G391*100</f>
        <v>0</v>
      </c>
      <c r="K391" s="267"/>
    </row>
    <row r="392" customFormat="false" ht="26.25" hidden="false" customHeight="false" outlineLevel="0" collapsed="false">
      <c r="A392" s="232"/>
      <c r="B392" s="232"/>
      <c r="C392" s="312"/>
      <c r="D392" s="201" t="s">
        <v>364</v>
      </c>
      <c r="E392" s="202" t="s">
        <v>365</v>
      </c>
      <c r="F392" s="266" t="n">
        <f aca="false">F394</f>
        <v>411.4075</v>
      </c>
      <c r="G392" s="266" t="n">
        <f aca="false">G394+G393</f>
        <v>2198.125</v>
      </c>
      <c r="H392" s="266" t="n">
        <f aca="false">H394</f>
        <v>0</v>
      </c>
      <c r="I392" s="266" t="n">
        <f aca="false">I394</f>
        <v>0</v>
      </c>
      <c r="J392" s="267" t="n">
        <f aca="false">I392/G392*100</f>
        <v>0</v>
      </c>
      <c r="K392" s="267"/>
    </row>
    <row r="393" customFormat="false" ht="15" hidden="false" customHeight="false" outlineLevel="0" collapsed="false">
      <c r="A393" s="232"/>
      <c r="B393" s="232"/>
      <c r="C393" s="312"/>
      <c r="D393" s="201"/>
      <c r="E393" s="268" t="s">
        <v>627</v>
      </c>
      <c r="F393" s="266" t="n">
        <v>0</v>
      </c>
      <c r="G393" s="266" t="n">
        <v>1786.7175</v>
      </c>
      <c r="H393" s="266" t="n">
        <v>0</v>
      </c>
      <c r="I393" s="266" t="n">
        <v>0</v>
      </c>
      <c r="J393" s="267" t="n">
        <f aca="false">I393/G393*100</f>
        <v>0</v>
      </c>
      <c r="K393" s="267"/>
    </row>
    <row r="394" customFormat="false" ht="15" hidden="false" customHeight="false" outlineLevel="0" collapsed="false">
      <c r="A394" s="232"/>
      <c r="B394" s="232"/>
      <c r="C394" s="312"/>
      <c r="D394" s="201"/>
      <c r="E394" s="202" t="s">
        <v>722</v>
      </c>
      <c r="F394" s="266" t="n">
        <v>411.4075</v>
      </c>
      <c r="G394" s="266" t="n">
        <v>411.4075</v>
      </c>
      <c r="H394" s="266" t="n">
        <v>0</v>
      </c>
      <c r="I394" s="266" t="n">
        <v>0</v>
      </c>
      <c r="J394" s="267" t="n">
        <f aca="false">I394/G394*100</f>
        <v>0</v>
      </c>
      <c r="K394" s="267"/>
    </row>
    <row r="395" customFormat="false" ht="15" hidden="false" customHeight="false" outlineLevel="0" collapsed="false">
      <c r="A395" s="196"/>
      <c r="B395" s="196"/>
      <c r="C395" s="196" t="s">
        <v>723</v>
      </c>
      <c r="D395" s="196"/>
      <c r="E395" s="262" t="s">
        <v>724</v>
      </c>
      <c r="F395" s="198" t="n">
        <f aca="false">F396</f>
        <v>22263.4</v>
      </c>
      <c r="G395" s="198" t="n">
        <f aca="false">G396</f>
        <v>22263.4</v>
      </c>
      <c r="H395" s="198" t="n">
        <f aca="false">H396</f>
        <v>12550.45</v>
      </c>
      <c r="I395" s="198" t="n">
        <f aca="false">I396</f>
        <v>12550.45</v>
      </c>
      <c r="J395" s="199" t="n">
        <f aca="false">I395/G395*100</f>
        <v>56.3725666340271</v>
      </c>
      <c r="K395" s="199" t="n">
        <f aca="false">SUM(I395/H395*100)</f>
        <v>100</v>
      </c>
    </row>
    <row r="396" customFormat="false" ht="25.5" hidden="false" customHeight="false" outlineLevel="0" collapsed="false">
      <c r="A396" s="200"/>
      <c r="B396" s="200"/>
      <c r="C396" s="201" t="s">
        <v>725</v>
      </c>
      <c r="D396" s="201"/>
      <c r="E396" s="261" t="s">
        <v>726</v>
      </c>
      <c r="F396" s="203" t="n">
        <f aca="false">F397</f>
        <v>22263.4</v>
      </c>
      <c r="G396" s="203" t="n">
        <f aca="false">G397</f>
        <v>22263.4</v>
      </c>
      <c r="H396" s="203" t="n">
        <f aca="false">H397</f>
        <v>12550.45</v>
      </c>
      <c r="I396" s="203" t="n">
        <f aca="false">I397</f>
        <v>12550.45</v>
      </c>
      <c r="J396" s="204" t="n">
        <f aca="false">I396/G396*100</f>
        <v>56.3725666340271</v>
      </c>
      <c r="K396" s="204" t="n">
        <f aca="false">SUM(I396/H396*100)</f>
        <v>100</v>
      </c>
    </row>
    <row r="397" customFormat="false" ht="25.5" hidden="false" customHeight="false" outlineLevel="0" collapsed="false">
      <c r="A397" s="200"/>
      <c r="B397" s="200"/>
      <c r="C397" s="201"/>
      <c r="D397" s="201" t="s">
        <v>447</v>
      </c>
      <c r="E397" s="211" t="s">
        <v>448</v>
      </c>
      <c r="F397" s="203" t="n">
        <v>22263.4</v>
      </c>
      <c r="G397" s="203" t="n">
        <v>22263.4</v>
      </c>
      <c r="H397" s="203" t="n">
        <v>12550.45</v>
      </c>
      <c r="I397" s="203" t="n">
        <v>12550.45</v>
      </c>
      <c r="J397" s="204" t="n">
        <f aca="false">I397/G397*100</f>
        <v>56.3725666340271</v>
      </c>
      <c r="K397" s="204" t="n">
        <f aca="false">SUM(I397/H397*100)</f>
        <v>100</v>
      </c>
    </row>
    <row r="398" customFormat="false" ht="15" hidden="false" customHeight="false" outlineLevel="0" collapsed="false">
      <c r="A398" s="196"/>
      <c r="B398" s="196"/>
      <c r="C398" s="196" t="s">
        <v>727</v>
      </c>
      <c r="D398" s="196"/>
      <c r="E398" s="262" t="s">
        <v>624</v>
      </c>
      <c r="F398" s="313" t="s">
        <v>728</v>
      </c>
      <c r="G398" s="314" t="n">
        <f aca="false">SUM(G399+G403)</f>
        <v>7606.38349</v>
      </c>
      <c r="H398" s="313" t="s">
        <v>728</v>
      </c>
      <c r="I398" s="313" t="s">
        <v>728</v>
      </c>
      <c r="J398" s="199" t="n">
        <f aca="false">I398/G398*100</f>
        <v>0</v>
      </c>
      <c r="K398" s="199"/>
    </row>
    <row r="399" customFormat="false" ht="38.25" hidden="false" customHeight="false" outlineLevel="0" collapsed="false">
      <c r="A399" s="200"/>
      <c r="B399" s="200"/>
      <c r="C399" s="201" t="s">
        <v>729</v>
      </c>
      <c r="D399" s="201"/>
      <c r="E399" s="211" t="s">
        <v>718</v>
      </c>
      <c r="F399" s="203" t="n">
        <v>0</v>
      </c>
      <c r="G399" s="315" t="n">
        <f aca="false">G400</f>
        <v>1198.71695</v>
      </c>
      <c r="H399" s="203" t="n">
        <v>0</v>
      </c>
      <c r="I399" s="203" t="n">
        <v>0</v>
      </c>
      <c r="J399" s="204" t="n">
        <f aca="false">I399/G399*100</f>
        <v>0</v>
      </c>
      <c r="K399" s="204"/>
    </row>
    <row r="400" customFormat="false" ht="26.25" hidden="false" customHeight="false" outlineLevel="0" collapsed="false">
      <c r="A400" s="200"/>
      <c r="B400" s="200"/>
      <c r="C400" s="201"/>
      <c r="D400" s="201" t="s">
        <v>364</v>
      </c>
      <c r="E400" s="202" t="s">
        <v>365</v>
      </c>
      <c r="F400" s="203" t="n">
        <v>0</v>
      </c>
      <c r="G400" s="315" t="n">
        <f aca="false">G402+G401</f>
        <v>1198.71695</v>
      </c>
      <c r="H400" s="203" t="n">
        <v>0</v>
      </c>
      <c r="I400" s="203" t="n">
        <v>0</v>
      </c>
      <c r="J400" s="204" t="n">
        <f aca="false">I400/G400*100</f>
        <v>0</v>
      </c>
      <c r="K400" s="204"/>
    </row>
    <row r="401" customFormat="false" ht="15" hidden="false" customHeight="false" outlineLevel="0" collapsed="false">
      <c r="A401" s="200"/>
      <c r="B401" s="200"/>
      <c r="C401" s="201"/>
      <c r="D401" s="201"/>
      <c r="E401" s="202" t="s">
        <v>432</v>
      </c>
      <c r="F401" s="203" t="n">
        <v>0</v>
      </c>
      <c r="G401" s="315" t="n">
        <v>840.91519</v>
      </c>
      <c r="H401" s="203" t="n">
        <v>0</v>
      </c>
      <c r="I401" s="203" t="n">
        <v>0</v>
      </c>
      <c r="J401" s="204" t="n">
        <f aca="false">I401/G401*100</f>
        <v>0</v>
      </c>
      <c r="K401" s="204"/>
    </row>
    <row r="402" customFormat="false" ht="15" hidden="false" customHeight="false" outlineLevel="0" collapsed="false">
      <c r="A402" s="200"/>
      <c r="B402" s="200"/>
      <c r="C402" s="201"/>
      <c r="D402" s="201"/>
      <c r="E402" s="202" t="s">
        <v>719</v>
      </c>
      <c r="F402" s="203" t="n">
        <v>0</v>
      </c>
      <c r="G402" s="315" t="n">
        <v>357.80176</v>
      </c>
      <c r="H402" s="203" t="n">
        <v>0</v>
      </c>
      <c r="I402" s="203" t="n">
        <v>0</v>
      </c>
      <c r="J402" s="204" t="n">
        <f aca="false">I402/G402*100</f>
        <v>0</v>
      </c>
      <c r="K402" s="204"/>
    </row>
    <row r="403" customFormat="false" ht="15" hidden="false" customHeight="false" outlineLevel="0" collapsed="false">
      <c r="A403" s="200"/>
      <c r="B403" s="200"/>
      <c r="C403" s="201" t="s">
        <v>730</v>
      </c>
      <c r="D403" s="201"/>
      <c r="E403" s="211" t="s">
        <v>731</v>
      </c>
      <c r="F403" s="203" t="n">
        <v>0</v>
      </c>
      <c r="G403" s="315" t="n">
        <f aca="false">G404</f>
        <v>6407.66654</v>
      </c>
      <c r="H403" s="203" t="n">
        <v>0</v>
      </c>
      <c r="I403" s="203" t="n">
        <v>0</v>
      </c>
      <c r="J403" s="204" t="n">
        <f aca="false">I403/G403*100</f>
        <v>0</v>
      </c>
      <c r="K403" s="204"/>
    </row>
    <row r="404" customFormat="false" ht="26.25" hidden="false" customHeight="false" outlineLevel="0" collapsed="false">
      <c r="A404" s="200"/>
      <c r="B404" s="200"/>
      <c r="C404" s="201"/>
      <c r="D404" s="201" t="s">
        <v>364</v>
      </c>
      <c r="E404" s="202" t="s">
        <v>365</v>
      </c>
      <c r="F404" s="203" t="n">
        <v>0</v>
      </c>
      <c r="G404" s="315" t="n">
        <f aca="false">G406+G405</f>
        <v>6407.66654</v>
      </c>
      <c r="H404" s="203" t="n">
        <v>0</v>
      </c>
      <c r="I404" s="203" t="n">
        <v>0</v>
      </c>
      <c r="J404" s="204" t="n">
        <f aca="false">I404/G404*100</f>
        <v>0</v>
      </c>
      <c r="K404" s="204"/>
    </row>
    <row r="405" customFormat="false" ht="15" hidden="false" customHeight="false" outlineLevel="0" collapsed="false">
      <c r="A405" s="200"/>
      <c r="B405" s="200"/>
      <c r="C405" s="201"/>
      <c r="D405" s="201"/>
      <c r="E405" s="202" t="s">
        <v>432</v>
      </c>
      <c r="F405" s="203" t="n">
        <v>0</v>
      </c>
      <c r="G405" s="315" t="n">
        <v>5766.89988</v>
      </c>
      <c r="H405" s="203" t="n">
        <v>0</v>
      </c>
      <c r="I405" s="203" t="n">
        <v>0</v>
      </c>
      <c r="J405" s="204" t="n">
        <f aca="false">I405/G405*100</f>
        <v>0</v>
      </c>
      <c r="K405" s="204"/>
    </row>
    <row r="406" customFormat="false" ht="15" hidden="false" customHeight="false" outlineLevel="0" collapsed="false">
      <c r="A406" s="200"/>
      <c r="B406" s="200"/>
      <c r="C406" s="201"/>
      <c r="D406" s="201"/>
      <c r="E406" s="202" t="s">
        <v>719</v>
      </c>
      <c r="F406" s="203" t="n">
        <v>0</v>
      </c>
      <c r="G406" s="315" t="n">
        <v>640.76666</v>
      </c>
      <c r="H406" s="203" t="n">
        <v>0</v>
      </c>
      <c r="I406" s="203" t="n">
        <v>0</v>
      </c>
      <c r="J406" s="204" t="n">
        <f aca="false">I406/G406*100</f>
        <v>0</v>
      </c>
      <c r="K406" s="204"/>
    </row>
    <row r="407" customFormat="false" ht="25.5" hidden="false" customHeight="false" outlineLevel="0" collapsed="false">
      <c r="A407" s="186"/>
      <c r="B407" s="187"/>
      <c r="C407" s="188" t="s">
        <v>732</v>
      </c>
      <c r="D407" s="187"/>
      <c r="E407" s="189" t="s">
        <v>733</v>
      </c>
      <c r="F407" s="190" t="n">
        <f aca="false">F420+F408</f>
        <v>8730.67883</v>
      </c>
      <c r="G407" s="190" t="n">
        <f aca="false">G420+G408+G414</f>
        <v>8730.67883</v>
      </c>
      <c r="H407" s="190" t="n">
        <f aca="false">H420+H408</f>
        <v>0</v>
      </c>
      <c r="I407" s="190" t="n">
        <f aca="false">I420+I408</f>
        <v>0</v>
      </c>
      <c r="J407" s="191" t="n">
        <f aca="false">I407/G407*100</f>
        <v>0</v>
      </c>
      <c r="K407" s="191"/>
    </row>
    <row r="408" customFormat="false" ht="26.25" hidden="false" customHeight="false" outlineLevel="0" collapsed="false">
      <c r="A408" s="243"/>
      <c r="B408" s="244"/>
      <c r="C408" s="196" t="s">
        <v>734</v>
      </c>
      <c r="D408" s="215"/>
      <c r="E408" s="197" t="s">
        <v>735</v>
      </c>
      <c r="F408" s="316" t="n">
        <f aca="false">F409</f>
        <v>6415.74613</v>
      </c>
      <c r="G408" s="316" t="n">
        <v>0</v>
      </c>
      <c r="H408" s="316" t="n">
        <f aca="false">H409</f>
        <v>0</v>
      </c>
      <c r="I408" s="316" t="n">
        <f aca="false">I409</f>
        <v>0</v>
      </c>
      <c r="J408" s="317" t="e">
        <f aca="false">I408/G408*100</f>
        <v>#DIV/0!</v>
      </c>
      <c r="K408" s="317"/>
    </row>
    <row r="409" customFormat="false" ht="25.5" hidden="false" customHeight="false" outlineLevel="0" collapsed="false">
      <c r="A409" s="177"/>
      <c r="B409" s="178"/>
      <c r="C409" s="282" t="s">
        <v>736</v>
      </c>
      <c r="D409" s="232"/>
      <c r="E409" s="211" t="s">
        <v>737</v>
      </c>
      <c r="F409" s="249" t="n">
        <f aca="false">F410</f>
        <v>6415.74613</v>
      </c>
      <c r="G409" s="249" t="n">
        <f aca="false">G410</f>
        <v>0</v>
      </c>
      <c r="H409" s="249" t="n">
        <f aca="false">H410</f>
        <v>0</v>
      </c>
      <c r="I409" s="249" t="n">
        <f aca="false">I410</f>
        <v>0</v>
      </c>
      <c r="J409" s="250" t="e">
        <f aca="false">I409/G409*100</f>
        <v>#DIV/0!</v>
      </c>
      <c r="K409" s="250"/>
    </row>
    <row r="410" customFormat="false" ht="26.25" hidden="false" customHeight="false" outlineLevel="0" collapsed="false">
      <c r="A410" s="177"/>
      <c r="B410" s="178"/>
      <c r="C410" s="282"/>
      <c r="D410" s="201" t="s">
        <v>364</v>
      </c>
      <c r="E410" s="202" t="s">
        <v>365</v>
      </c>
      <c r="F410" s="249" t="n">
        <f aca="false">F411+F412+F413</f>
        <v>6415.74613</v>
      </c>
      <c r="G410" s="249" t="n">
        <v>0</v>
      </c>
      <c r="H410" s="249" t="n">
        <f aca="false">H411+H412+H413</f>
        <v>0</v>
      </c>
      <c r="I410" s="249" t="n">
        <f aca="false">I411+I412+I413</f>
        <v>0</v>
      </c>
      <c r="J410" s="250" t="e">
        <f aca="false">I410/G410*100</f>
        <v>#DIV/0!</v>
      </c>
      <c r="K410" s="250"/>
    </row>
    <row r="411" customFormat="false" ht="15" hidden="false" customHeight="false" outlineLevel="0" collapsed="false">
      <c r="A411" s="177"/>
      <c r="B411" s="178"/>
      <c r="C411" s="282"/>
      <c r="D411" s="201"/>
      <c r="E411" s="202" t="s">
        <v>590</v>
      </c>
      <c r="F411" s="249" t="n">
        <v>5543.20466</v>
      </c>
      <c r="G411" s="249" t="n">
        <v>0</v>
      </c>
      <c r="H411" s="249" t="n">
        <v>0</v>
      </c>
      <c r="I411" s="249" t="n">
        <v>0</v>
      </c>
      <c r="J411" s="250" t="e">
        <f aca="false">I411/G411*100</f>
        <v>#DIV/0!</v>
      </c>
      <c r="K411" s="250"/>
    </row>
    <row r="412" customFormat="false" ht="15" hidden="false" customHeight="false" outlineLevel="0" collapsed="false">
      <c r="A412" s="177"/>
      <c r="B412" s="178"/>
      <c r="C412" s="282"/>
      <c r="D412" s="201"/>
      <c r="E412" s="202" t="s">
        <v>432</v>
      </c>
      <c r="F412" s="249" t="n">
        <v>230.96686</v>
      </c>
      <c r="G412" s="249" t="n">
        <v>0</v>
      </c>
      <c r="H412" s="249" t="n">
        <v>0</v>
      </c>
      <c r="I412" s="249" t="n">
        <v>0</v>
      </c>
      <c r="J412" s="250" t="e">
        <f aca="false">I412/G412*100</f>
        <v>#DIV/0!</v>
      </c>
      <c r="K412" s="250"/>
    </row>
    <row r="413" customFormat="false" ht="15" hidden="false" customHeight="false" outlineLevel="0" collapsed="false">
      <c r="A413" s="177"/>
      <c r="B413" s="178"/>
      <c r="C413" s="282"/>
      <c r="D413" s="201"/>
      <c r="E413" s="202" t="s">
        <v>433</v>
      </c>
      <c r="F413" s="249" t="n">
        <v>641.57461</v>
      </c>
      <c r="G413" s="249" t="n">
        <v>0</v>
      </c>
      <c r="H413" s="249" t="n">
        <v>0</v>
      </c>
      <c r="I413" s="249" t="n">
        <v>0</v>
      </c>
      <c r="J413" s="250" t="e">
        <f aca="false">I413/G413*100</f>
        <v>#DIV/0!</v>
      </c>
      <c r="K413" s="250"/>
    </row>
    <row r="414" customFormat="false" ht="26.25" hidden="false" customHeight="false" outlineLevel="0" collapsed="false">
      <c r="A414" s="243"/>
      <c r="B414" s="244"/>
      <c r="C414" s="196" t="s">
        <v>738</v>
      </c>
      <c r="D414" s="215"/>
      <c r="E414" s="197" t="s">
        <v>739</v>
      </c>
      <c r="F414" s="316" t="n">
        <f aca="false">F415</f>
        <v>0</v>
      </c>
      <c r="G414" s="316" t="n">
        <f aca="false">G415</f>
        <v>6415.74613</v>
      </c>
      <c r="H414" s="316" t="n">
        <f aca="false">H415</f>
        <v>0</v>
      </c>
      <c r="I414" s="316" t="n">
        <f aca="false">I415</f>
        <v>0</v>
      </c>
      <c r="J414" s="317" t="n">
        <f aca="false">I414/G414*100</f>
        <v>0</v>
      </c>
      <c r="K414" s="317"/>
    </row>
    <row r="415" customFormat="false" ht="25.5" hidden="false" customHeight="false" outlineLevel="0" collapsed="false">
      <c r="A415" s="177"/>
      <c r="B415" s="178"/>
      <c r="C415" s="282" t="s">
        <v>740</v>
      </c>
      <c r="D415" s="232"/>
      <c r="E415" s="211" t="s">
        <v>737</v>
      </c>
      <c r="F415" s="249" t="n">
        <v>0</v>
      </c>
      <c r="G415" s="249" t="n">
        <f aca="false">G416</f>
        <v>6415.74613</v>
      </c>
      <c r="H415" s="249" t="n">
        <f aca="false">H416</f>
        <v>0</v>
      </c>
      <c r="I415" s="249" t="n">
        <f aca="false">I416</f>
        <v>0</v>
      </c>
      <c r="J415" s="250" t="n">
        <f aca="false">I415/G415*100</f>
        <v>0</v>
      </c>
      <c r="K415" s="250"/>
    </row>
    <row r="416" customFormat="false" ht="26.25" hidden="false" customHeight="false" outlineLevel="0" collapsed="false">
      <c r="A416" s="177"/>
      <c r="B416" s="178"/>
      <c r="C416" s="282"/>
      <c r="D416" s="201" t="s">
        <v>364</v>
      </c>
      <c r="E416" s="202" t="s">
        <v>365</v>
      </c>
      <c r="F416" s="249" t="n">
        <v>0</v>
      </c>
      <c r="G416" s="249" t="n">
        <f aca="false">G417+G418+G419</f>
        <v>6415.74613</v>
      </c>
      <c r="H416" s="249" t="n">
        <f aca="false">H417+H418+H419</f>
        <v>0</v>
      </c>
      <c r="I416" s="249" t="n">
        <f aca="false">I417+I418+I419</f>
        <v>0</v>
      </c>
      <c r="J416" s="250" t="n">
        <f aca="false">I416/G416*100</f>
        <v>0</v>
      </c>
      <c r="K416" s="250"/>
    </row>
    <row r="417" customFormat="false" ht="15" hidden="false" customHeight="false" outlineLevel="0" collapsed="false">
      <c r="A417" s="177"/>
      <c r="B417" s="178"/>
      <c r="C417" s="282"/>
      <c r="D417" s="201"/>
      <c r="E417" s="202" t="s">
        <v>590</v>
      </c>
      <c r="F417" s="249" t="n">
        <v>0</v>
      </c>
      <c r="G417" s="249" t="n">
        <v>5543.20466</v>
      </c>
      <c r="H417" s="249" t="n">
        <v>0</v>
      </c>
      <c r="I417" s="249" t="n">
        <v>0</v>
      </c>
      <c r="J417" s="250" t="n">
        <f aca="false">I417/G417*100</f>
        <v>0</v>
      </c>
      <c r="K417" s="250"/>
    </row>
    <row r="418" customFormat="false" ht="15" hidden="false" customHeight="false" outlineLevel="0" collapsed="false">
      <c r="A418" s="177"/>
      <c r="B418" s="178"/>
      <c r="C418" s="282"/>
      <c r="D418" s="201"/>
      <c r="E418" s="202" t="s">
        <v>432</v>
      </c>
      <c r="F418" s="249" t="n">
        <v>0</v>
      </c>
      <c r="G418" s="249" t="n">
        <v>230.96686</v>
      </c>
      <c r="H418" s="249" t="n">
        <v>0</v>
      </c>
      <c r="I418" s="249" t="n">
        <v>0</v>
      </c>
      <c r="J418" s="250" t="n">
        <f aca="false">I418/G418*100</f>
        <v>0</v>
      </c>
      <c r="K418" s="250"/>
    </row>
    <row r="419" customFormat="false" ht="15" hidden="false" customHeight="false" outlineLevel="0" collapsed="false">
      <c r="A419" s="177"/>
      <c r="B419" s="178"/>
      <c r="C419" s="282"/>
      <c r="D419" s="201"/>
      <c r="E419" s="202" t="s">
        <v>433</v>
      </c>
      <c r="F419" s="249" t="n">
        <v>0</v>
      </c>
      <c r="G419" s="249" t="n">
        <v>641.57461</v>
      </c>
      <c r="H419" s="249" t="n">
        <v>0</v>
      </c>
      <c r="I419" s="249" t="n">
        <v>0</v>
      </c>
      <c r="J419" s="250" t="n">
        <f aca="false">I419/G419*100</f>
        <v>0</v>
      </c>
      <c r="K419" s="250"/>
    </row>
    <row r="420" customFormat="false" ht="26.25" hidden="false" customHeight="false" outlineLevel="0" collapsed="false">
      <c r="A420" s="196"/>
      <c r="B420" s="196"/>
      <c r="C420" s="196" t="s">
        <v>741</v>
      </c>
      <c r="D420" s="215"/>
      <c r="E420" s="197" t="s">
        <v>742</v>
      </c>
      <c r="F420" s="198" t="n">
        <f aca="false">F421</f>
        <v>2314.9327</v>
      </c>
      <c r="G420" s="198" t="n">
        <f aca="false">G421</f>
        <v>2314.9327</v>
      </c>
      <c r="H420" s="198" t="n">
        <f aca="false">H421</f>
        <v>0</v>
      </c>
      <c r="I420" s="198" t="n">
        <f aca="false">I421</f>
        <v>0</v>
      </c>
      <c r="J420" s="199" t="n">
        <f aca="false">I420/G420*100</f>
        <v>0</v>
      </c>
      <c r="K420" s="199"/>
    </row>
    <row r="421" customFormat="false" ht="38.25" hidden="false" customHeight="false" outlineLevel="0" collapsed="false">
      <c r="A421" s="200"/>
      <c r="B421" s="200"/>
      <c r="C421" s="282" t="s">
        <v>743</v>
      </c>
      <c r="D421" s="232"/>
      <c r="E421" s="211" t="s">
        <v>744</v>
      </c>
      <c r="F421" s="203" t="n">
        <f aca="false">F423+F424</f>
        <v>2314.9327</v>
      </c>
      <c r="G421" s="203" t="n">
        <f aca="false">G423+G424</f>
        <v>2314.9327</v>
      </c>
      <c r="H421" s="203" t="n">
        <f aca="false">H423+H424</f>
        <v>0</v>
      </c>
      <c r="I421" s="203" t="n">
        <f aca="false">I423+I424</f>
        <v>0</v>
      </c>
      <c r="J421" s="204" t="n">
        <f aca="false">I421/G421*100</f>
        <v>0</v>
      </c>
      <c r="K421" s="204"/>
    </row>
    <row r="422" customFormat="false" ht="26.25" hidden="false" customHeight="false" outlineLevel="0" collapsed="false">
      <c r="A422" s="200"/>
      <c r="B422" s="200"/>
      <c r="C422" s="282"/>
      <c r="D422" s="201" t="s">
        <v>364</v>
      </c>
      <c r="E422" s="202" t="s">
        <v>365</v>
      </c>
      <c r="F422" s="203" t="n">
        <f aca="false">F423+F424</f>
        <v>2314.9327</v>
      </c>
      <c r="G422" s="203" t="n">
        <f aca="false">G423+G424</f>
        <v>2314.9327</v>
      </c>
      <c r="H422" s="203" t="n">
        <f aca="false">H423+H424</f>
        <v>0</v>
      </c>
      <c r="I422" s="203" t="n">
        <f aca="false">I423+I424</f>
        <v>0</v>
      </c>
      <c r="J422" s="204" t="n">
        <f aca="false">I422/G422*100</f>
        <v>0</v>
      </c>
      <c r="K422" s="204"/>
    </row>
    <row r="423" customFormat="false" ht="15" hidden="false" customHeight="false" outlineLevel="0" collapsed="false">
      <c r="A423" s="200"/>
      <c r="B423" s="200"/>
      <c r="C423" s="282"/>
      <c r="D423" s="201"/>
      <c r="E423" s="202" t="s">
        <v>432</v>
      </c>
      <c r="F423" s="249" t="n">
        <v>2083.43943</v>
      </c>
      <c r="G423" s="249" t="n">
        <v>2083.43943</v>
      </c>
      <c r="H423" s="249" t="n">
        <v>0</v>
      </c>
      <c r="I423" s="249" t="n">
        <v>0</v>
      </c>
      <c r="J423" s="250" t="n">
        <f aca="false">I423/G423*100</f>
        <v>0</v>
      </c>
      <c r="K423" s="250"/>
    </row>
    <row r="424" customFormat="false" ht="15" hidden="false" customHeight="false" outlineLevel="0" collapsed="false">
      <c r="A424" s="200"/>
      <c r="B424" s="200"/>
      <c r="C424" s="282"/>
      <c r="D424" s="201"/>
      <c r="E424" s="202" t="s">
        <v>433</v>
      </c>
      <c r="F424" s="249" t="n">
        <v>231.49327</v>
      </c>
      <c r="G424" s="249" t="n">
        <v>231.49327</v>
      </c>
      <c r="H424" s="249" t="n">
        <v>0</v>
      </c>
      <c r="I424" s="249" t="n">
        <v>0</v>
      </c>
      <c r="J424" s="250" t="n">
        <f aca="false">I424/G424*100</f>
        <v>0</v>
      </c>
      <c r="K424" s="250"/>
    </row>
    <row r="425" customFormat="false" ht="15" hidden="false" customHeight="false" outlineLevel="0" collapsed="false">
      <c r="A425" s="303"/>
      <c r="B425" s="303"/>
      <c r="C425" s="304" t="s">
        <v>434</v>
      </c>
      <c r="D425" s="304"/>
      <c r="E425" s="305" t="s">
        <v>435</v>
      </c>
      <c r="F425" s="306" t="n">
        <f aca="false">F426</f>
        <v>336.1</v>
      </c>
      <c r="G425" s="306" t="n">
        <f aca="false">G426</f>
        <v>112.1</v>
      </c>
      <c r="H425" s="306" t="n">
        <f aca="false">H426</f>
        <v>11.9</v>
      </c>
      <c r="I425" s="306" t="n">
        <f aca="false">I426</f>
        <v>11.9</v>
      </c>
      <c r="J425" s="307" t="n">
        <f aca="false">I425/G425*100</f>
        <v>10.6155218554862</v>
      </c>
      <c r="K425" s="307" t="n">
        <f aca="false">SUM(I425/H425*100)</f>
        <v>100</v>
      </c>
    </row>
    <row r="426" customFormat="false" ht="39" hidden="false" customHeight="false" outlineLevel="0" collapsed="false">
      <c r="A426" s="308"/>
      <c r="B426" s="308"/>
      <c r="C426" s="255" t="s">
        <v>394</v>
      </c>
      <c r="D426" s="255"/>
      <c r="E426" s="256" t="s">
        <v>436</v>
      </c>
      <c r="F426" s="257" t="n">
        <f aca="false">F427+F429</f>
        <v>336.1</v>
      </c>
      <c r="G426" s="257" t="n">
        <f aca="false">G427</f>
        <v>112.1</v>
      </c>
      <c r="H426" s="257" t="n">
        <f aca="false">H427</f>
        <v>11.9</v>
      </c>
      <c r="I426" s="257" t="n">
        <f aca="false">I427</f>
        <v>11.9</v>
      </c>
      <c r="J426" s="258" t="n">
        <f aca="false">I426/G426*100</f>
        <v>10.6155218554862</v>
      </c>
      <c r="K426" s="258" t="n">
        <f aca="false">SUM(I426/H426*100)</f>
        <v>100</v>
      </c>
    </row>
    <row r="427" customFormat="false" ht="26.25" hidden="false" customHeight="false" outlineLevel="0" collapsed="false">
      <c r="A427" s="201"/>
      <c r="B427" s="201"/>
      <c r="C427" s="260" t="s">
        <v>449</v>
      </c>
      <c r="D427" s="232"/>
      <c r="E427" s="268" t="s">
        <v>450</v>
      </c>
      <c r="F427" s="203" t="n">
        <f aca="false">F428</f>
        <v>0</v>
      </c>
      <c r="G427" s="203" t="n">
        <f aca="false">G428</f>
        <v>112.1</v>
      </c>
      <c r="H427" s="203" t="n">
        <f aca="false">H428</f>
        <v>11.9</v>
      </c>
      <c r="I427" s="203" t="n">
        <f aca="false">I428</f>
        <v>11.9</v>
      </c>
      <c r="J427" s="204" t="n">
        <f aca="false">I427/G427*100</f>
        <v>10.6155218554862</v>
      </c>
      <c r="K427" s="204" t="n">
        <f aca="false">SUM(I427/H427*100)</f>
        <v>100</v>
      </c>
    </row>
    <row r="428" customFormat="false" ht="25.5" hidden="false" customHeight="false" outlineLevel="0" collapsed="false">
      <c r="A428" s="201"/>
      <c r="B428" s="201"/>
      <c r="C428" s="178"/>
      <c r="D428" s="201" t="s">
        <v>447</v>
      </c>
      <c r="E428" s="211" t="s">
        <v>448</v>
      </c>
      <c r="F428" s="203" t="n">
        <v>0</v>
      </c>
      <c r="G428" s="203" t="n">
        <v>112.1</v>
      </c>
      <c r="H428" s="203" t="n">
        <v>11.9</v>
      </c>
      <c r="I428" s="203" t="n">
        <v>11.9</v>
      </c>
      <c r="J428" s="204" t="n">
        <f aca="false">I428/G428*100</f>
        <v>10.6155218554862</v>
      </c>
      <c r="K428" s="204" t="n">
        <f aca="false">SUM(I428/H428*100)</f>
        <v>100</v>
      </c>
    </row>
    <row r="429" customFormat="false" ht="15" hidden="false" customHeight="false" outlineLevel="0" collapsed="false">
      <c r="A429" s="200"/>
      <c r="B429" s="178" t="s">
        <v>745</v>
      </c>
      <c r="C429" s="179"/>
      <c r="D429" s="177"/>
      <c r="E429" s="180" t="s">
        <v>746</v>
      </c>
      <c r="F429" s="208" t="n">
        <f aca="false">F430</f>
        <v>336.1</v>
      </c>
      <c r="G429" s="208" t="n">
        <f aca="false">G430</f>
        <v>336.1</v>
      </c>
      <c r="H429" s="208" t="n">
        <f aca="false">H430</f>
        <v>31.923</v>
      </c>
      <c r="I429" s="208" t="n">
        <f aca="false">I430</f>
        <v>31.923</v>
      </c>
      <c r="J429" s="209" t="n">
        <f aca="false">I429/G429*100</f>
        <v>9.49806605177031</v>
      </c>
      <c r="K429" s="209" t="n">
        <f aca="false">SUM(I429/H429*100)</f>
        <v>100</v>
      </c>
    </row>
    <row r="430" customFormat="false" ht="15" hidden="false" customHeight="false" outlineLevel="0" collapsed="false">
      <c r="A430" s="200"/>
      <c r="B430" s="178" t="s">
        <v>747</v>
      </c>
      <c r="C430" s="179"/>
      <c r="D430" s="177"/>
      <c r="E430" s="180" t="s">
        <v>748</v>
      </c>
      <c r="F430" s="208" t="n">
        <f aca="false">F431</f>
        <v>336.1</v>
      </c>
      <c r="G430" s="208" t="n">
        <f aca="false">G431</f>
        <v>336.1</v>
      </c>
      <c r="H430" s="208" t="n">
        <f aca="false">H431</f>
        <v>31.923</v>
      </c>
      <c r="I430" s="208" t="n">
        <f aca="false">I431</f>
        <v>31.923</v>
      </c>
      <c r="J430" s="209" t="n">
        <f aca="false">I430/G430*100</f>
        <v>9.49806605177031</v>
      </c>
      <c r="K430" s="209" t="n">
        <f aca="false">SUM(I430/H430*100)</f>
        <v>100</v>
      </c>
    </row>
    <row r="431" customFormat="false" ht="25.5" hidden="false" customHeight="false" outlineLevel="0" collapsed="false">
      <c r="A431" s="200"/>
      <c r="B431" s="178"/>
      <c r="C431" s="179" t="s">
        <v>348</v>
      </c>
      <c r="D431" s="177"/>
      <c r="E431" s="233" t="s">
        <v>349</v>
      </c>
      <c r="F431" s="208" t="n">
        <f aca="false">F432</f>
        <v>336.1</v>
      </c>
      <c r="G431" s="208" t="n">
        <f aca="false">G432</f>
        <v>336.1</v>
      </c>
      <c r="H431" s="208" t="n">
        <f aca="false">H432</f>
        <v>31.923</v>
      </c>
      <c r="I431" s="208" t="n">
        <f aca="false">I432</f>
        <v>31.923</v>
      </c>
      <c r="J431" s="209" t="n">
        <f aca="false">I431/G431*100</f>
        <v>9.49806605177031</v>
      </c>
      <c r="K431" s="209" t="n">
        <f aca="false">SUM(I431/H431*100)</f>
        <v>100</v>
      </c>
    </row>
    <row r="432" customFormat="false" ht="25.5" hidden="false" customHeight="false" outlineLevel="0" collapsed="false">
      <c r="A432" s="318"/>
      <c r="B432" s="187"/>
      <c r="C432" s="188" t="s">
        <v>541</v>
      </c>
      <c r="D432" s="187"/>
      <c r="E432" s="189" t="s">
        <v>542</v>
      </c>
      <c r="F432" s="306" t="n">
        <f aca="false">F433</f>
        <v>336.1</v>
      </c>
      <c r="G432" s="306" t="n">
        <f aca="false">G433</f>
        <v>336.1</v>
      </c>
      <c r="H432" s="306" t="n">
        <f aca="false">H433</f>
        <v>31.923</v>
      </c>
      <c r="I432" s="306" t="n">
        <f aca="false">I433</f>
        <v>31.923</v>
      </c>
      <c r="J432" s="307" t="n">
        <f aca="false">I432/G432*100</f>
        <v>9.49806605177031</v>
      </c>
      <c r="K432" s="307" t="n">
        <f aca="false">SUM(I432/H432*100)</f>
        <v>100</v>
      </c>
    </row>
    <row r="433" customFormat="false" ht="25.5" hidden="false" customHeight="false" outlineLevel="0" collapsed="false">
      <c r="A433" s="319"/>
      <c r="B433" s="238"/>
      <c r="C433" s="239" t="s">
        <v>543</v>
      </c>
      <c r="D433" s="238"/>
      <c r="E433" s="320" t="s">
        <v>544</v>
      </c>
      <c r="F433" s="321" t="n">
        <f aca="false">F434</f>
        <v>336.1</v>
      </c>
      <c r="G433" s="321" t="n">
        <f aca="false">G434</f>
        <v>336.1</v>
      </c>
      <c r="H433" s="321" t="n">
        <f aca="false">H434</f>
        <v>31.923</v>
      </c>
      <c r="I433" s="321" t="n">
        <f aca="false">I434</f>
        <v>31.923</v>
      </c>
      <c r="J433" s="322" t="n">
        <f aca="false">I433/G433*100</f>
        <v>9.49806605177031</v>
      </c>
      <c r="K433" s="322" t="n">
        <f aca="false">SUM(I433/H433*100)</f>
        <v>100</v>
      </c>
    </row>
    <row r="434" customFormat="false" ht="15" hidden="false" customHeight="false" outlineLevel="0" collapsed="false">
      <c r="A434" s="200"/>
      <c r="B434" s="178"/>
      <c r="C434" s="179" t="s">
        <v>658</v>
      </c>
      <c r="D434" s="178"/>
      <c r="E434" s="323" t="s">
        <v>659</v>
      </c>
      <c r="F434" s="208" t="n">
        <f aca="false">F435+F437</f>
        <v>336.1</v>
      </c>
      <c r="G434" s="208" t="n">
        <f aca="false">G435+G437</f>
        <v>336.1</v>
      </c>
      <c r="H434" s="208" t="n">
        <f aca="false">H435+H437</f>
        <v>31.923</v>
      </c>
      <c r="I434" s="208" t="n">
        <f aca="false">I435+I437</f>
        <v>31.923</v>
      </c>
      <c r="J434" s="209" t="n">
        <f aca="false">I434/G434*100</f>
        <v>9.49806605177031</v>
      </c>
      <c r="K434" s="209" t="n">
        <f aca="false">SUM(I434/H434*100)</f>
        <v>100</v>
      </c>
    </row>
    <row r="435" customFormat="false" ht="25.5" hidden="false" customHeight="false" outlineLevel="0" collapsed="false">
      <c r="A435" s="200"/>
      <c r="B435" s="232"/>
      <c r="C435" s="324" t="s">
        <v>749</v>
      </c>
      <c r="D435" s="178"/>
      <c r="E435" s="211" t="s">
        <v>750</v>
      </c>
      <c r="F435" s="203" t="n">
        <f aca="false">F436</f>
        <v>36.1</v>
      </c>
      <c r="G435" s="203" t="n">
        <f aca="false">G436</f>
        <v>36.1</v>
      </c>
      <c r="H435" s="203" t="n">
        <f aca="false">H436</f>
        <v>31.923</v>
      </c>
      <c r="I435" s="203" t="n">
        <f aca="false">I436</f>
        <v>31.923</v>
      </c>
      <c r="J435" s="204" t="n">
        <f aca="false">I435/G435*100</f>
        <v>88.4293628808864</v>
      </c>
      <c r="K435" s="204" t="n">
        <f aca="false">SUM(I435/H435*100)</f>
        <v>100</v>
      </c>
    </row>
    <row r="436" customFormat="false" ht="26.25" hidden="false" customHeight="false" outlineLevel="0" collapsed="false">
      <c r="A436" s="200"/>
      <c r="B436" s="178"/>
      <c r="C436" s="231"/>
      <c r="D436" s="201" t="s">
        <v>364</v>
      </c>
      <c r="E436" s="202" t="s">
        <v>365</v>
      </c>
      <c r="F436" s="203" t="n">
        <v>36.1</v>
      </c>
      <c r="G436" s="203" t="n">
        <v>36.1</v>
      </c>
      <c r="H436" s="203" t="n">
        <v>31.923</v>
      </c>
      <c r="I436" s="203" t="n">
        <v>31.923</v>
      </c>
      <c r="J436" s="204" t="n">
        <f aca="false">I436/G436*100</f>
        <v>88.4293628808864</v>
      </c>
      <c r="K436" s="204" t="n">
        <f aca="false">SUM(I436/H436*100)</f>
        <v>100</v>
      </c>
    </row>
    <row r="437" s="310" customFormat="true" ht="15" hidden="false" customHeight="true" outlineLevel="0" collapsed="false">
      <c r="A437" s="325"/>
      <c r="B437" s="325"/>
      <c r="C437" s="201" t="s">
        <v>751</v>
      </c>
      <c r="D437" s="201"/>
      <c r="E437" s="202" t="s">
        <v>752</v>
      </c>
      <c r="F437" s="203" t="n">
        <f aca="false">F438</f>
        <v>300</v>
      </c>
      <c r="G437" s="203" t="n">
        <f aca="false">G438</f>
        <v>300</v>
      </c>
      <c r="H437" s="203" t="n">
        <f aca="false">H438</f>
        <v>0</v>
      </c>
      <c r="I437" s="203" t="n">
        <f aca="false">I438</f>
        <v>0</v>
      </c>
      <c r="J437" s="204" t="n">
        <f aca="false">I437/G437*100</f>
        <v>0</v>
      </c>
      <c r="K437" s="204"/>
    </row>
    <row r="438" s="310" customFormat="true" ht="26.25" hidden="false" customHeight="false" outlineLevel="0" collapsed="false">
      <c r="A438" s="325"/>
      <c r="B438" s="325"/>
      <c r="C438" s="326"/>
      <c r="D438" s="201" t="s">
        <v>364</v>
      </c>
      <c r="E438" s="202" t="s">
        <v>365</v>
      </c>
      <c r="F438" s="203" t="n">
        <v>300</v>
      </c>
      <c r="G438" s="203" t="n">
        <v>300</v>
      </c>
      <c r="H438" s="203" t="n">
        <v>0</v>
      </c>
      <c r="I438" s="203" t="n">
        <v>0</v>
      </c>
      <c r="J438" s="204" t="n">
        <f aca="false">I438/G438*100</f>
        <v>0</v>
      </c>
      <c r="K438" s="204"/>
    </row>
    <row r="439" customFormat="false" ht="15" hidden="false" customHeight="false" outlineLevel="0" collapsed="false">
      <c r="A439" s="200"/>
      <c r="B439" s="178" t="s">
        <v>753</v>
      </c>
      <c r="C439" s="179"/>
      <c r="D439" s="177"/>
      <c r="E439" s="180" t="s">
        <v>754</v>
      </c>
      <c r="F439" s="208" t="n">
        <f aca="false">F440</f>
        <v>9036.13</v>
      </c>
      <c r="G439" s="208" t="n">
        <f aca="false">G440</f>
        <v>10966.49258</v>
      </c>
      <c r="H439" s="208" t="n">
        <f aca="false">H440</f>
        <v>761.71789</v>
      </c>
      <c r="I439" s="208" t="n">
        <f aca="false">I440</f>
        <v>761.71789</v>
      </c>
      <c r="J439" s="209" t="n">
        <f aca="false">I439/G439*100</f>
        <v>6.94586609568472</v>
      </c>
      <c r="K439" s="209" t="n">
        <f aca="false">SUM(I439/H439*100)</f>
        <v>100</v>
      </c>
    </row>
    <row r="440" customFormat="false" ht="15" hidden="false" customHeight="false" outlineLevel="0" collapsed="false">
      <c r="A440" s="200"/>
      <c r="B440" s="178" t="s">
        <v>755</v>
      </c>
      <c r="C440" s="179"/>
      <c r="D440" s="177"/>
      <c r="E440" s="180" t="s">
        <v>756</v>
      </c>
      <c r="F440" s="208" t="n">
        <f aca="false">F441+F449</f>
        <v>9036.13</v>
      </c>
      <c r="G440" s="208" t="n">
        <f aca="false">G441+G449</f>
        <v>10966.49258</v>
      </c>
      <c r="H440" s="208" t="n">
        <f aca="false">H441+H449</f>
        <v>761.71789</v>
      </c>
      <c r="I440" s="208" t="n">
        <f aca="false">I441+I449</f>
        <v>761.71789</v>
      </c>
      <c r="J440" s="209" t="n">
        <f aca="false">I440/G440*100</f>
        <v>6.94586609568472</v>
      </c>
      <c r="K440" s="209" t="n">
        <f aca="false">SUM(I440/H440*100)</f>
        <v>100</v>
      </c>
    </row>
    <row r="441" customFormat="false" ht="25.5" hidden="false" customHeight="false" outlineLevel="0" collapsed="false">
      <c r="A441" s="200"/>
      <c r="B441" s="178"/>
      <c r="C441" s="179" t="s">
        <v>348</v>
      </c>
      <c r="D441" s="177"/>
      <c r="E441" s="233" t="s">
        <v>349</v>
      </c>
      <c r="F441" s="208" t="n">
        <f aca="false">F442</f>
        <v>8191.33</v>
      </c>
      <c r="G441" s="208" t="n">
        <f aca="false">G442</f>
        <v>10121.69258</v>
      </c>
      <c r="H441" s="208" t="n">
        <f aca="false">H442</f>
        <v>734.38052</v>
      </c>
      <c r="I441" s="208" t="n">
        <f aca="false">I442</f>
        <v>734.38052</v>
      </c>
      <c r="J441" s="209" t="n">
        <f aca="false">I441/G441*100</f>
        <v>7.2555110145422</v>
      </c>
      <c r="K441" s="209" t="n">
        <f aca="false">SUM(I441/H441*100)</f>
        <v>100</v>
      </c>
    </row>
    <row r="442" customFormat="false" ht="25.5" hidden="false" customHeight="false" outlineLevel="0" collapsed="false">
      <c r="A442" s="186"/>
      <c r="B442" s="187"/>
      <c r="C442" s="188" t="s">
        <v>757</v>
      </c>
      <c r="D442" s="187"/>
      <c r="E442" s="189" t="s">
        <v>758</v>
      </c>
      <c r="F442" s="190" t="n">
        <f aca="false">F443</f>
        <v>8191.33</v>
      </c>
      <c r="G442" s="190" t="n">
        <f aca="false">G443</f>
        <v>10121.69258</v>
      </c>
      <c r="H442" s="190" t="n">
        <f aca="false">H443</f>
        <v>734.38052</v>
      </c>
      <c r="I442" s="190" t="n">
        <f aca="false">I443</f>
        <v>734.38052</v>
      </c>
      <c r="J442" s="191" t="n">
        <f aca="false">I442/G442*100</f>
        <v>7.2555110145422</v>
      </c>
      <c r="K442" s="191" t="n">
        <f aca="false">SUM(I442/H442*100)</f>
        <v>100</v>
      </c>
    </row>
    <row r="443" customFormat="false" ht="15" hidden="false" customHeight="false" outlineLevel="0" collapsed="false">
      <c r="A443" s="192"/>
      <c r="B443" s="192"/>
      <c r="C443" s="192" t="s">
        <v>759</v>
      </c>
      <c r="D443" s="192"/>
      <c r="E443" s="271" t="s">
        <v>760</v>
      </c>
      <c r="F443" s="194" t="n">
        <f aca="false">F444</f>
        <v>8191.33</v>
      </c>
      <c r="G443" s="194" t="n">
        <f aca="false">G444</f>
        <v>10121.69258</v>
      </c>
      <c r="H443" s="194" t="n">
        <f aca="false">H444</f>
        <v>734.38052</v>
      </c>
      <c r="I443" s="194" t="n">
        <f aca="false">I444</f>
        <v>734.38052</v>
      </c>
      <c r="J443" s="195" t="n">
        <f aca="false">I443/G443*100</f>
        <v>7.2555110145422</v>
      </c>
      <c r="K443" s="195" t="n">
        <f aca="false">SUM(I443/H443*100)</f>
        <v>100</v>
      </c>
    </row>
    <row r="444" s="310" customFormat="true" ht="41.25" hidden="false" customHeight="true" outlineLevel="0" collapsed="false">
      <c r="A444" s="196"/>
      <c r="B444" s="196"/>
      <c r="C444" s="196" t="s">
        <v>761</v>
      </c>
      <c r="D444" s="196"/>
      <c r="E444" s="197" t="s">
        <v>762</v>
      </c>
      <c r="F444" s="198" t="n">
        <f aca="false">F447</f>
        <v>8191.33</v>
      </c>
      <c r="G444" s="198" t="n">
        <f aca="false">G447+G445</f>
        <v>10121.69258</v>
      </c>
      <c r="H444" s="198" t="n">
        <f aca="false">H447</f>
        <v>734.38052</v>
      </c>
      <c r="I444" s="198" t="n">
        <f aca="false">I447</f>
        <v>734.38052</v>
      </c>
      <c r="J444" s="199" t="n">
        <f aca="false">I444/G444*100</f>
        <v>7.2555110145422</v>
      </c>
      <c r="K444" s="199" t="n">
        <f aca="false">SUM(I444/H444*100)</f>
        <v>100</v>
      </c>
    </row>
    <row r="445" s="310" customFormat="true" ht="25.5" hidden="false" customHeight="false" outlineLevel="0" collapsed="false">
      <c r="A445" s="206"/>
      <c r="B445" s="206"/>
      <c r="C445" s="201" t="s">
        <v>763</v>
      </c>
      <c r="D445" s="201"/>
      <c r="E445" s="327" t="s">
        <v>764</v>
      </c>
      <c r="F445" s="203" t="n">
        <v>0</v>
      </c>
      <c r="G445" s="203" t="n">
        <f aca="false">G446</f>
        <v>1930.36258</v>
      </c>
      <c r="H445" s="203" t="n">
        <v>0</v>
      </c>
      <c r="I445" s="203" t="n">
        <v>0</v>
      </c>
      <c r="J445" s="209" t="n">
        <f aca="false">I445/G445*100</f>
        <v>0</v>
      </c>
      <c r="K445" s="209"/>
    </row>
    <row r="446" s="310" customFormat="true" ht="26.25" hidden="false" customHeight="false" outlineLevel="0" collapsed="false">
      <c r="A446" s="206"/>
      <c r="B446" s="206"/>
      <c r="C446" s="201"/>
      <c r="D446" s="201" t="s">
        <v>609</v>
      </c>
      <c r="E446" s="202" t="s">
        <v>610</v>
      </c>
      <c r="F446" s="203" t="n">
        <v>0</v>
      </c>
      <c r="G446" s="203" t="n">
        <v>1930.36258</v>
      </c>
      <c r="H446" s="203" t="n">
        <v>0</v>
      </c>
      <c r="I446" s="203" t="n">
        <v>0</v>
      </c>
      <c r="J446" s="209" t="n">
        <f aca="false">I446/G446*100</f>
        <v>0</v>
      </c>
      <c r="K446" s="209"/>
    </row>
    <row r="447" customFormat="false" ht="25.5" hidden="false" customHeight="false" outlineLevel="0" collapsed="false">
      <c r="A447" s="200"/>
      <c r="B447" s="200"/>
      <c r="C447" s="201" t="s">
        <v>765</v>
      </c>
      <c r="D447" s="201"/>
      <c r="E447" s="327" t="s">
        <v>764</v>
      </c>
      <c r="F447" s="212" t="n">
        <f aca="false">F448</f>
        <v>8191.33</v>
      </c>
      <c r="G447" s="212" t="n">
        <f aca="false">G448</f>
        <v>8191.33</v>
      </c>
      <c r="H447" s="212" t="n">
        <f aca="false">H448</f>
        <v>734.38052</v>
      </c>
      <c r="I447" s="212" t="n">
        <f aca="false">I448</f>
        <v>734.38052</v>
      </c>
      <c r="J447" s="213" t="n">
        <f aca="false">I447/G447*100</f>
        <v>8.96533920620949</v>
      </c>
      <c r="K447" s="213" t="n">
        <f aca="false">SUM(I447/H447*100)</f>
        <v>100</v>
      </c>
    </row>
    <row r="448" customFormat="false" ht="26.25" hidden="false" customHeight="false" outlineLevel="0" collapsed="false">
      <c r="A448" s="200"/>
      <c r="B448" s="200"/>
      <c r="C448" s="201"/>
      <c r="D448" s="201" t="s">
        <v>609</v>
      </c>
      <c r="E448" s="202" t="s">
        <v>610</v>
      </c>
      <c r="F448" s="212" t="n">
        <v>8191.33</v>
      </c>
      <c r="G448" s="212" t="n">
        <v>8191.33</v>
      </c>
      <c r="H448" s="212" t="n">
        <v>734.38052</v>
      </c>
      <c r="I448" s="212" t="n">
        <v>734.38052</v>
      </c>
      <c r="J448" s="213" t="n">
        <f aca="false">I448/G448*100</f>
        <v>8.96533920620949</v>
      </c>
      <c r="K448" s="213" t="n">
        <f aca="false">SUM(I448/H448*100)</f>
        <v>100</v>
      </c>
    </row>
    <row r="449" customFormat="false" ht="15" hidden="false" customHeight="false" outlineLevel="0" collapsed="false">
      <c r="A449" s="318"/>
      <c r="B449" s="318"/>
      <c r="C449" s="304" t="s">
        <v>434</v>
      </c>
      <c r="D449" s="304"/>
      <c r="E449" s="305" t="s">
        <v>435</v>
      </c>
      <c r="F449" s="328" t="n">
        <f aca="false">F450</f>
        <v>844.8</v>
      </c>
      <c r="G449" s="328" t="n">
        <f aca="false">G450</f>
        <v>844.8</v>
      </c>
      <c r="H449" s="328" t="n">
        <f aca="false">H450</f>
        <v>27.33737</v>
      </c>
      <c r="I449" s="328" t="n">
        <f aca="false">I450</f>
        <v>27.33737</v>
      </c>
      <c r="J449" s="329" t="n">
        <f aca="false">I449/G449*100</f>
        <v>3.23595762310606</v>
      </c>
      <c r="K449" s="329" t="n">
        <f aca="false">SUM(I449/H449*100)</f>
        <v>100</v>
      </c>
    </row>
    <row r="450" customFormat="false" ht="39" hidden="false" customHeight="false" outlineLevel="0" collapsed="false">
      <c r="A450" s="330"/>
      <c r="B450" s="330"/>
      <c r="C450" s="255" t="s">
        <v>394</v>
      </c>
      <c r="D450" s="255"/>
      <c r="E450" s="256" t="s">
        <v>436</v>
      </c>
      <c r="F450" s="331" t="n">
        <f aca="false">F451+F453</f>
        <v>844.8</v>
      </c>
      <c r="G450" s="331" t="n">
        <f aca="false">G451+G453</f>
        <v>844.8</v>
      </c>
      <c r="H450" s="331" t="n">
        <f aca="false">H451+H453</f>
        <v>27.33737</v>
      </c>
      <c r="I450" s="331" t="n">
        <f aca="false">I451+I453</f>
        <v>27.33737</v>
      </c>
      <c r="J450" s="332" t="n">
        <f aca="false">I450/G450*100</f>
        <v>3.23595762310606</v>
      </c>
      <c r="K450" s="332" t="n">
        <f aca="false">SUM(I450/H450*100)</f>
        <v>100</v>
      </c>
    </row>
    <row r="451" customFormat="false" ht="25.5" hidden="false" customHeight="false" outlineLevel="0" collapsed="false">
      <c r="A451" s="200"/>
      <c r="B451" s="200"/>
      <c r="C451" s="260" t="s">
        <v>766</v>
      </c>
      <c r="D451" s="201"/>
      <c r="E451" s="211" t="s">
        <v>767</v>
      </c>
      <c r="F451" s="249" t="n">
        <f aca="false">F452</f>
        <v>91.2</v>
      </c>
      <c r="G451" s="249" t="n">
        <f aca="false">G452</f>
        <v>91.2</v>
      </c>
      <c r="H451" s="249" t="n">
        <f aca="false">H452</f>
        <v>27.33737</v>
      </c>
      <c r="I451" s="249" t="n">
        <f aca="false">I452</f>
        <v>27.33737</v>
      </c>
      <c r="J451" s="250" t="n">
        <f aca="false">I451/G451*100</f>
        <v>29.9751864035088</v>
      </c>
      <c r="K451" s="250" t="n">
        <f aca="false">SUM(I451/H451*100)</f>
        <v>100</v>
      </c>
    </row>
    <row r="452" customFormat="false" ht="26.25" hidden="false" customHeight="false" outlineLevel="0" collapsed="false">
      <c r="A452" s="200"/>
      <c r="B452" s="200"/>
      <c r="C452" s="178"/>
      <c r="D452" s="201" t="s">
        <v>364</v>
      </c>
      <c r="E452" s="202" t="s">
        <v>365</v>
      </c>
      <c r="F452" s="249" t="n">
        <v>91.2</v>
      </c>
      <c r="G452" s="249" t="n">
        <v>91.2</v>
      </c>
      <c r="H452" s="249" t="n">
        <v>27.33737</v>
      </c>
      <c r="I452" s="249" t="n">
        <v>27.33737</v>
      </c>
      <c r="J452" s="250" t="n">
        <f aca="false">I452/G452*100</f>
        <v>29.9751864035088</v>
      </c>
      <c r="K452" s="250" t="n">
        <f aca="false">SUM(I452/H452*100)</f>
        <v>100</v>
      </c>
    </row>
    <row r="453" customFormat="false" ht="39" hidden="false" customHeight="false" outlineLevel="0" collapsed="false">
      <c r="A453" s="200"/>
      <c r="B453" s="200"/>
      <c r="C453" s="260" t="s">
        <v>768</v>
      </c>
      <c r="D453" s="260"/>
      <c r="E453" s="284" t="s">
        <v>769</v>
      </c>
      <c r="F453" s="249" t="n">
        <f aca="false">F454</f>
        <v>753.6</v>
      </c>
      <c r="G453" s="249" t="n">
        <f aca="false">G454</f>
        <v>753.6</v>
      </c>
      <c r="H453" s="249" t="n">
        <f aca="false">H454</f>
        <v>0</v>
      </c>
      <c r="I453" s="249" t="n">
        <f aca="false">I454</f>
        <v>0</v>
      </c>
      <c r="J453" s="250" t="n">
        <f aca="false">I453/G453*100</f>
        <v>0</v>
      </c>
      <c r="K453" s="250"/>
    </row>
    <row r="454" customFormat="false" ht="26.25" hidden="false" customHeight="false" outlineLevel="0" collapsed="false">
      <c r="A454" s="200"/>
      <c r="B454" s="200"/>
      <c r="C454" s="178"/>
      <c r="D454" s="201" t="s">
        <v>364</v>
      </c>
      <c r="E454" s="202" t="s">
        <v>365</v>
      </c>
      <c r="F454" s="249" t="n">
        <v>753.6</v>
      </c>
      <c r="G454" s="249" t="n">
        <v>753.6</v>
      </c>
      <c r="H454" s="249" t="n">
        <v>0</v>
      </c>
      <c r="I454" s="249" t="n">
        <v>0</v>
      </c>
      <c r="J454" s="250" t="n">
        <f aca="false">I454/G454*100</f>
        <v>0</v>
      </c>
      <c r="K454" s="250"/>
    </row>
    <row r="455" customFormat="false" ht="15" hidden="false" customHeight="false" outlineLevel="0" collapsed="false">
      <c r="A455" s="333"/>
      <c r="B455" s="334" t="s">
        <v>770</v>
      </c>
      <c r="C455" s="334"/>
      <c r="D455" s="302"/>
      <c r="E455" s="335" t="s">
        <v>771</v>
      </c>
      <c r="F455" s="181" t="n">
        <f aca="false">F456+F474</f>
        <v>68505.13093</v>
      </c>
      <c r="G455" s="181" t="n">
        <f aca="false">G456+G474</f>
        <v>89717.29262</v>
      </c>
      <c r="H455" s="181" t="n">
        <f aca="false">H456+H474</f>
        <v>0</v>
      </c>
      <c r="I455" s="181" t="n">
        <f aca="false">I456+I474</f>
        <v>0</v>
      </c>
      <c r="J455" s="182" t="n">
        <f aca="false">I455/G455*100</f>
        <v>0</v>
      </c>
      <c r="K455" s="182"/>
    </row>
    <row r="456" customFormat="false" ht="15" hidden="false" customHeight="false" outlineLevel="0" collapsed="false">
      <c r="A456" s="333"/>
      <c r="B456" s="334" t="s">
        <v>772</v>
      </c>
      <c r="C456" s="334"/>
      <c r="D456" s="302"/>
      <c r="E456" s="335" t="s">
        <v>773</v>
      </c>
      <c r="F456" s="181" t="n">
        <f aca="false">F457</f>
        <v>68477.13093</v>
      </c>
      <c r="G456" s="181" t="n">
        <f aca="false">G457</f>
        <v>89689.29262</v>
      </c>
      <c r="H456" s="181" t="n">
        <f aca="false">H457</f>
        <v>0</v>
      </c>
      <c r="I456" s="181" t="n">
        <f aca="false">I457</f>
        <v>0</v>
      </c>
      <c r="J456" s="182" t="n">
        <f aca="false">I456/G456*100</f>
        <v>0</v>
      </c>
      <c r="K456" s="182"/>
    </row>
    <row r="457" customFormat="false" ht="25.5" hidden="false" customHeight="false" outlineLevel="0" collapsed="false">
      <c r="A457" s="177"/>
      <c r="B457" s="178"/>
      <c r="C457" s="179" t="s">
        <v>348</v>
      </c>
      <c r="D457" s="178"/>
      <c r="E457" s="233" t="s">
        <v>349</v>
      </c>
      <c r="F457" s="208" t="n">
        <f aca="false">F458</f>
        <v>68477.13093</v>
      </c>
      <c r="G457" s="208" t="n">
        <f aca="false">G458</f>
        <v>89689.29262</v>
      </c>
      <c r="H457" s="208" t="n">
        <f aca="false">H458</f>
        <v>0</v>
      </c>
      <c r="I457" s="208" t="n">
        <f aca="false">I458</f>
        <v>0</v>
      </c>
      <c r="J457" s="209" t="n">
        <f aca="false">I457/G457*100</f>
        <v>0</v>
      </c>
      <c r="K457" s="209"/>
    </row>
    <row r="458" customFormat="false" ht="25.5" hidden="false" customHeight="false" outlineLevel="0" collapsed="false">
      <c r="A458" s="186"/>
      <c r="B458" s="187"/>
      <c r="C458" s="188" t="s">
        <v>774</v>
      </c>
      <c r="D458" s="187"/>
      <c r="E458" s="189" t="s">
        <v>775</v>
      </c>
      <c r="F458" s="190" t="n">
        <f aca="false">F459</f>
        <v>68477.13093</v>
      </c>
      <c r="G458" s="190" t="n">
        <f aca="false">G459</f>
        <v>89689.29262</v>
      </c>
      <c r="H458" s="190" t="n">
        <f aca="false">H459</f>
        <v>0</v>
      </c>
      <c r="I458" s="190" t="n">
        <f aca="false">I459</f>
        <v>0</v>
      </c>
      <c r="J458" s="191" t="n">
        <f aca="false">I458/G458*100</f>
        <v>0</v>
      </c>
      <c r="K458" s="191"/>
    </row>
    <row r="459" customFormat="false" ht="26.25" hidden="false" customHeight="false" outlineLevel="0" collapsed="false">
      <c r="A459" s="192"/>
      <c r="B459" s="192"/>
      <c r="C459" s="192" t="s">
        <v>776</v>
      </c>
      <c r="D459" s="192"/>
      <c r="E459" s="271" t="s">
        <v>777</v>
      </c>
      <c r="F459" s="194" t="n">
        <f aca="false">F460</f>
        <v>68477.13093</v>
      </c>
      <c r="G459" s="194" t="n">
        <f aca="false">G460+G468</f>
        <v>89689.29262</v>
      </c>
      <c r="H459" s="194" t="n">
        <f aca="false">H460</f>
        <v>0</v>
      </c>
      <c r="I459" s="194" t="n">
        <f aca="false">I460</f>
        <v>0</v>
      </c>
      <c r="J459" s="195" t="n">
        <f aca="false">I459/G459*100</f>
        <v>0</v>
      </c>
      <c r="K459" s="195"/>
    </row>
    <row r="460" customFormat="false" ht="39" hidden="false" customHeight="false" outlineLevel="0" collapsed="false">
      <c r="A460" s="196"/>
      <c r="B460" s="196"/>
      <c r="C460" s="196" t="s">
        <v>778</v>
      </c>
      <c r="D460" s="196"/>
      <c r="E460" s="197" t="s">
        <v>779</v>
      </c>
      <c r="F460" s="198" t="n">
        <f aca="false">F464+F462</f>
        <v>68477.13093</v>
      </c>
      <c r="G460" s="198" t="n">
        <f aca="false">G464+G462</f>
        <v>46.2</v>
      </c>
      <c r="H460" s="198" t="n">
        <f aca="false">H464+H462</f>
        <v>0</v>
      </c>
      <c r="I460" s="198" t="n">
        <f aca="false">I464+I462</f>
        <v>0</v>
      </c>
      <c r="J460" s="199" t="n">
        <f aca="false">I460/G460*100</f>
        <v>0</v>
      </c>
      <c r="K460" s="199"/>
    </row>
    <row r="461" s="310" customFormat="true" ht="26.25" hidden="false" customHeight="false" outlineLevel="0" collapsed="false">
      <c r="A461" s="201"/>
      <c r="B461" s="201"/>
      <c r="C461" s="201" t="s">
        <v>780</v>
      </c>
      <c r="D461" s="201"/>
      <c r="E461" s="202" t="s">
        <v>781</v>
      </c>
      <c r="F461" s="203" t="n">
        <f aca="false">F462</f>
        <v>46.2</v>
      </c>
      <c r="G461" s="203" t="n">
        <f aca="false">G462</f>
        <v>46.2</v>
      </c>
      <c r="H461" s="203" t="n">
        <f aca="false">H462</f>
        <v>0</v>
      </c>
      <c r="I461" s="203" t="n">
        <f aca="false">I462</f>
        <v>0</v>
      </c>
      <c r="J461" s="204" t="n">
        <f aca="false">I461/G461*100</f>
        <v>0</v>
      </c>
      <c r="K461" s="204"/>
    </row>
    <row r="462" s="310" customFormat="true" ht="26.25" hidden="false" customHeight="false" outlineLevel="0" collapsed="false">
      <c r="A462" s="201"/>
      <c r="B462" s="201"/>
      <c r="C462" s="201"/>
      <c r="D462" s="201" t="s">
        <v>364</v>
      </c>
      <c r="E462" s="202" t="s">
        <v>365</v>
      </c>
      <c r="F462" s="203" t="n">
        <v>46.2</v>
      </c>
      <c r="G462" s="203" t="n">
        <v>46.2</v>
      </c>
      <c r="H462" s="203" t="n">
        <v>0</v>
      </c>
      <c r="I462" s="203" t="n">
        <v>0</v>
      </c>
      <c r="J462" s="204" t="n">
        <f aca="false">I462/G462*100</f>
        <v>0</v>
      </c>
      <c r="K462" s="204"/>
    </row>
    <row r="463" s="310" customFormat="true" ht="15" hidden="false" customHeight="false" outlineLevel="0" collapsed="false">
      <c r="A463" s="206"/>
      <c r="B463" s="206"/>
      <c r="C463" s="281" t="s">
        <v>782</v>
      </c>
      <c r="D463" s="211"/>
      <c r="E463" s="211" t="s">
        <v>783</v>
      </c>
      <c r="F463" s="203" t="n">
        <f aca="false">F464</f>
        <v>68430.93093</v>
      </c>
      <c r="G463" s="203" t="n">
        <v>0</v>
      </c>
      <c r="H463" s="203" t="n">
        <f aca="false">H464</f>
        <v>0</v>
      </c>
      <c r="I463" s="203" t="n">
        <f aca="false">I464</f>
        <v>0</v>
      </c>
      <c r="J463" s="204"/>
      <c r="K463" s="204"/>
    </row>
    <row r="464" customFormat="false" ht="15" hidden="false" customHeight="false" outlineLevel="0" collapsed="false">
      <c r="A464" s="311"/>
      <c r="B464" s="311"/>
      <c r="C464" s="206"/>
      <c r="D464" s="311"/>
      <c r="E464" s="288" t="s">
        <v>784</v>
      </c>
      <c r="F464" s="212" t="n">
        <f aca="false">F465</f>
        <v>68430.93093</v>
      </c>
      <c r="G464" s="203" t="n">
        <v>0</v>
      </c>
      <c r="H464" s="212" t="n">
        <f aca="false">H465</f>
        <v>0</v>
      </c>
      <c r="I464" s="212" t="n">
        <f aca="false">I465</f>
        <v>0</v>
      </c>
      <c r="J464" s="213"/>
      <c r="K464" s="213"/>
    </row>
    <row r="465" customFormat="false" ht="26.25" hidden="false" customHeight="false" outlineLevel="0" collapsed="false">
      <c r="A465" s="311"/>
      <c r="B465" s="311"/>
      <c r="C465" s="311"/>
      <c r="D465" s="260" t="s">
        <v>609</v>
      </c>
      <c r="E465" s="202" t="s">
        <v>610</v>
      </c>
      <c r="F465" s="212" t="n">
        <f aca="false">F466+F467</f>
        <v>68430.93093</v>
      </c>
      <c r="G465" s="203" t="n">
        <v>0</v>
      </c>
      <c r="H465" s="212" t="n">
        <f aca="false">H466+H467</f>
        <v>0</v>
      </c>
      <c r="I465" s="212" t="n">
        <f aca="false">I466+I467</f>
        <v>0</v>
      </c>
      <c r="J465" s="213"/>
      <c r="K465" s="213"/>
    </row>
    <row r="466" customFormat="false" ht="15" hidden="false" customHeight="false" outlineLevel="0" collapsed="false">
      <c r="A466" s="311"/>
      <c r="B466" s="311"/>
      <c r="C466" s="311"/>
      <c r="D466" s="260"/>
      <c r="E466" s="202" t="s">
        <v>507</v>
      </c>
      <c r="F466" s="212" t="n">
        <v>68362.5</v>
      </c>
      <c r="G466" s="203" t="n">
        <v>0</v>
      </c>
      <c r="H466" s="212" t="n">
        <v>0</v>
      </c>
      <c r="I466" s="212" t="n">
        <v>0</v>
      </c>
      <c r="J466" s="213"/>
      <c r="K466" s="213"/>
    </row>
    <row r="467" customFormat="false" ht="15" hidden="false" customHeight="false" outlineLevel="0" collapsed="false">
      <c r="A467" s="311"/>
      <c r="B467" s="311"/>
      <c r="C467" s="311"/>
      <c r="D467" s="260"/>
      <c r="E467" s="202" t="s">
        <v>508</v>
      </c>
      <c r="F467" s="212" t="n">
        <v>68.43093</v>
      </c>
      <c r="G467" s="203" t="n">
        <v>0</v>
      </c>
      <c r="H467" s="212" t="n">
        <v>0</v>
      </c>
      <c r="I467" s="212" t="n">
        <v>0</v>
      </c>
      <c r="J467" s="213"/>
      <c r="K467" s="213"/>
    </row>
    <row r="468" customFormat="false" ht="15" hidden="false" customHeight="false" outlineLevel="0" collapsed="false">
      <c r="A468" s="196"/>
      <c r="B468" s="196"/>
      <c r="C468" s="196" t="s">
        <v>785</v>
      </c>
      <c r="D468" s="196"/>
      <c r="E468" s="197" t="s">
        <v>786</v>
      </c>
      <c r="F468" s="198" t="n">
        <f aca="false">F472+F470</f>
        <v>0</v>
      </c>
      <c r="G468" s="198" t="n">
        <f aca="false">G469</f>
        <v>89643.09262</v>
      </c>
      <c r="H468" s="198" t="n">
        <f aca="false">H472+H470</f>
        <v>0</v>
      </c>
      <c r="I468" s="198" t="n">
        <f aca="false">I472+I470</f>
        <v>0</v>
      </c>
      <c r="J468" s="199" t="n">
        <f aca="false">I468/G468*100</f>
        <v>0</v>
      </c>
      <c r="K468" s="199"/>
    </row>
    <row r="469" s="310" customFormat="true" ht="15" hidden="false" customHeight="false" outlineLevel="0" collapsed="false">
      <c r="A469" s="206"/>
      <c r="B469" s="206"/>
      <c r="C469" s="281" t="s">
        <v>787</v>
      </c>
      <c r="D469" s="211"/>
      <c r="E469" s="211" t="s">
        <v>783</v>
      </c>
      <c r="F469" s="203" t="n">
        <v>0</v>
      </c>
      <c r="G469" s="203" t="n">
        <f aca="false">G470</f>
        <v>89643.09262</v>
      </c>
      <c r="H469" s="203" t="n">
        <f aca="false">H470</f>
        <v>0</v>
      </c>
      <c r="I469" s="203" t="n">
        <f aca="false">I470</f>
        <v>0</v>
      </c>
      <c r="J469" s="204" t="n">
        <f aca="false">I469/G469*100</f>
        <v>0</v>
      </c>
      <c r="K469" s="204"/>
    </row>
    <row r="470" customFormat="false" ht="15" hidden="false" customHeight="false" outlineLevel="0" collapsed="false">
      <c r="A470" s="311"/>
      <c r="B470" s="311"/>
      <c r="C470" s="206"/>
      <c r="D470" s="311"/>
      <c r="E470" s="288" t="s">
        <v>784</v>
      </c>
      <c r="F470" s="203" t="n">
        <v>0</v>
      </c>
      <c r="G470" s="212" t="n">
        <f aca="false">G471</f>
        <v>89643.09262</v>
      </c>
      <c r="H470" s="212" t="n">
        <f aca="false">H471</f>
        <v>0</v>
      </c>
      <c r="I470" s="212" t="n">
        <f aca="false">I471</f>
        <v>0</v>
      </c>
      <c r="J470" s="213" t="n">
        <f aca="false">I470/G470*100</f>
        <v>0</v>
      </c>
      <c r="K470" s="213"/>
    </row>
    <row r="471" customFormat="false" ht="26.25" hidden="false" customHeight="false" outlineLevel="0" collapsed="false">
      <c r="A471" s="311"/>
      <c r="B471" s="311"/>
      <c r="C471" s="311"/>
      <c r="D471" s="260" t="s">
        <v>609</v>
      </c>
      <c r="E471" s="202" t="s">
        <v>610</v>
      </c>
      <c r="F471" s="203" t="n">
        <v>0</v>
      </c>
      <c r="G471" s="212" t="n">
        <f aca="false">G472+G473</f>
        <v>89643.09262</v>
      </c>
      <c r="H471" s="212" t="n">
        <f aca="false">H472+H473</f>
        <v>0</v>
      </c>
      <c r="I471" s="212" t="n">
        <f aca="false">I472+I473</f>
        <v>0</v>
      </c>
      <c r="J471" s="213" t="n">
        <f aca="false">I471/G471*100</f>
        <v>0</v>
      </c>
      <c r="K471" s="213"/>
    </row>
    <row r="472" customFormat="false" ht="15" hidden="false" customHeight="false" outlineLevel="0" collapsed="false">
      <c r="A472" s="311"/>
      <c r="B472" s="311"/>
      <c r="C472" s="311"/>
      <c r="D472" s="260"/>
      <c r="E472" s="202" t="s">
        <v>507</v>
      </c>
      <c r="F472" s="203" t="n">
        <v>0</v>
      </c>
      <c r="G472" s="203" t="n">
        <v>89574.66169</v>
      </c>
      <c r="H472" s="212" t="n">
        <v>0</v>
      </c>
      <c r="I472" s="212" t="n">
        <v>0</v>
      </c>
      <c r="J472" s="213" t="n">
        <f aca="false">I472/G472*100</f>
        <v>0</v>
      </c>
      <c r="K472" s="213"/>
    </row>
    <row r="473" customFormat="false" ht="15" hidden="false" customHeight="false" outlineLevel="0" collapsed="false">
      <c r="A473" s="311"/>
      <c r="B473" s="311"/>
      <c r="C473" s="311"/>
      <c r="D473" s="260"/>
      <c r="E473" s="202" t="s">
        <v>508</v>
      </c>
      <c r="F473" s="203" t="n">
        <v>0</v>
      </c>
      <c r="G473" s="212" t="n">
        <v>68.43093</v>
      </c>
      <c r="H473" s="212" t="n">
        <v>0</v>
      </c>
      <c r="I473" s="212" t="n">
        <v>0</v>
      </c>
      <c r="J473" s="213" t="n">
        <f aca="false">I473/G473*100</f>
        <v>0</v>
      </c>
      <c r="K473" s="213"/>
    </row>
    <row r="474" customFormat="false" ht="15" hidden="false" customHeight="false" outlineLevel="0" collapsed="false">
      <c r="A474" s="336"/>
      <c r="B474" s="178" t="s">
        <v>788</v>
      </c>
      <c r="C474" s="179"/>
      <c r="D474" s="177"/>
      <c r="E474" s="180" t="s">
        <v>789</v>
      </c>
      <c r="F474" s="337" t="n">
        <f aca="false">F475</f>
        <v>28</v>
      </c>
      <c r="G474" s="337" t="n">
        <f aca="false">G475</f>
        <v>28</v>
      </c>
      <c r="H474" s="337" t="n">
        <f aca="false">H475</f>
        <v>0</v>
      </c>
      <c r="I474" s="337" t="n">
        <f aca="false">I475</f>
        <v>0</v>
      </c>
      <c r="J474" s="338" t="n">
        <f aca="false">I474/G474*100</f>
        <v>0</v>
      </c>
      <c r="K474" s="338"/>
    </row>
    <row r="475" customFormat="false" ht="25.5" hidden="false" customHeight="false" outlineLevel="0" collapsed="false">
      <c r="A475" s="336"/>
      <c r="B475" s="178"/>
      <c r="C475" s="179" t="s">
        <v>348</v>
      </c>
      <c r="D475" s="177"/>
      <c r="E475" s="233" t="s">
        <v>349</v>
      </c>
      <c r="F475" s="337" t="n">
        <f aca="false">F476</f>
        <v>28</v>
      </c>
      <c r="G475" s="337" t="n">
        <f aca="false">G476</f>
        <v>28</v>
      </c>
      <c r="H475" s="337" t="n">
        <f aca="false">H476</f>
        <v>0</v>
      </c>
      <c r="I475" s="337" t="n">
        <f aca="false">I476</f>
        <v>0</v>
      </c>
      <c r="J475" s="338" t="n">
        <f aca="false">I475/G475*100</f>
        <v>0</v>
      </c>
      <c r="K475" s="338"/>
    </row>
    <row r="476" customFormat="false" ht="25.5" hidden="false" customHeight="false" outlineLevel="0" collapsed="false">
      <c r="A476" s="339"/>
      <c r="B476" s="187"/>
      <c r="C476" s="188" t="s">
        <v>790</v>
      </c>
      <c r="D476" s="187"/>
      <c r="E476" s="189" t="s">
        <v>791</v>
      </c>
      <c r="F476" s="190" t="n">
        <f aca="false">F477</f>
        <v>28</v>
      </c>
      <c r="G476" s="190" t="n">
        <f aca="false">G477</f>
        <v>28</v>
      </c>
      <c r="H476" s="190" t="n">
        <f aca="false">H477</f>
        <v>0</v>
      </c>
      <c r="I476" s="190" t="n">
        <f aca="false">I477</f>
        <v>0</v>
      </c>
      <c r="J476" s="191" t="n">
        <f aca="false">I476/G476*100</f>
        <v>0</v>
      </c>
      <c r="K476" s="191"/>
    </row>
    <row r="477" customFormat="false" ht="26.25" hidden="false" customHeight="false" outlineLevel="0" collapsed="false">
      <c r="A477" s="340"/>
      <c r="B477" s="192"/>
      <c r="C477" s="192" t="s">
        <v>792</v>
      </c>
      <c r="D477" s="192"/>
      <c r="E477" s="214" t="s">
        <v>777</v>
      </c>
      <c r="F477" s="194" t="n">
        <f aca="false">F478</f>
        <v>28</v>
      </c>
      <c r="G477" s="194" t="n">
        <f aca="false">G478</f>
        <v>28</v>
      </c>
      <c r="H477" s="194" t="n">
        <f aca="false">H478</f>
        <v>0</v>
      </c>
      <c r="I477" s="194" t="n">
        <f aca="false">I478</f>
        <v>0</v>
      </c>
      <c r="J477" s="195" t="n">
        <f aca="false">I477/G477*100</f>
        <v>0</v>
      </c>
      <c r="K477" s="195"/>
    </row>
    <row r="478" customFormat="false" ht="26.25" hidden="false" customHeight="false" outlineLevel="0" collapsed="false">
      <c r="A478" s="341"/>
      <c r="B478" s="196"/>
      <c r="C478" s="196" t="s">
        <v>793</v>
      </c>
      <c r="D478" s="215"/>
      <c r="E478" s="197" t="s">
        <v>794</v>
      </c>
      <c r="F478" s="198" t="n">
        <f aca="false">F479</f>
        <v>28</v>
      </c>
      <c r="G478" s="198" t="n">
        <f aca="false">G479</f>
        <v>28</v>
      </c>
      <c r="H478" s="198" t="n">
        <f aca="false">H479</f>
        <v>0</v>
      </c>
      <c r="I478" s="198" t="n">
        <f aca="false">I479</f>
        <v>0</v>
      </c>
      <c r="J478" s="199" t="n">
        <f aca="false">I478/G478*100</f>
        <v>0</v>
      </c>
      <c r="K478" s="199"/>
    </row>
    <row r="479" s="343" customFormat="true" ht="15" hidden="false" customHeight="false" outlineLevel="0" collapsed="false">
      <c r="A479" s="342"/>
      <c r="B479" s="201"/>
      <c r="C479" s="201" t="s">
        <v>795</v>
      </c>
      <c r="D479" s="201"/>
      <c r="E479" s="202" t="s">
        <v>796</v>
      </c>
      <c r="F479" s="264" t="n">
        <f aca="false">F480</f>
        <v>28</v>
      </c>
      <c r="G479" s="264" t="n">
        <f aca="false">G480</f>
        <v>28</v>
      </c>
      <c r="H479" s="264" t="n">
        <f aca="false">H480</f>
        <v>0</v>
      </c>
      <c r="I479" s="264" t="n">
        <f aca="false">I480</f>
        <v>0</v>
      </c>
      <c r="J479" s="265" t="n">
        <f aca="false">I479/G479*100</f>
        <v>0</v>
      </c>
      <c r="K479" s="265"/>
    </row>
    <row r="480" s="343" customFormat="true" ht="26.25" hidden="false" customHeight="false" outlineLevel="0" collapsed="false">
      <c r="A480" s="342"/>
      <c r="B480" s="201"/>
      <c r="C480" s="201"/>
      <c r="D480" s="201" t="s">
        <v>364</v>
      </c>
      <c r="E480" s="202" t="s">
        <v>365</v>
      </c>
      <c r="F480" s="264" t="n">
        <v>28</v>
      </c>
      <c r="G480" s="264" t="n">
        <v>28</v>
      </c>
      <c r="H480" s="264" t="n">
        <v>0</v>
      </c>
      <c r="I480" s="264" t="n">
        <v>0</v>
      </c>
      <c r="J480" s="265" t="n">
        <f aca="false">I480/G480*100</f>
        <v>0</v>
      </c>
      <c r="K480" s="265"/>
    </row>
    <row r="481" customFormat="false" ht="15" hidden="false" customHeight="false" outlineLevel="0" collapsed="false">
      <c r="A481" s="177"/>
      <c r="B481" s="178" t="n">
        <v>1000</v>
      </c>
      <c r="C481" s="179"/>
      <c r="D481" s="177"/>
      <c r="E481" s="180" t="s">
        <v>797</v>
      </c>
      <c r="F481" s="208" t="n">
        <f aca="false">F482+F489+F496+F507</f>
        <v>16685.634</v>
      </c>
      <c r="G481" s="208" t="n">
        <f aca="false">G482+G489+G496+G507</f>
        <v>15290.66372</v>
      </c>
      <c r="H481" s="208" t="n">
        <f aca="false">H482+H489+H496+H507</f>
        <v>5061.76107</v>
      </c>
      <c r="I481" s="208" t="n">
        <f aca="false">I482+I489+I496+I507</f>
        <v>5028.61318</v>
      </c>
      <c r="J481" s="209" t="n">
        <f aca="false">I481/G481*100</f>
        <v>32.8868208214051</v>
      </c>
      <c r="K481" s="209" t="n">
        <f aca="false">SUM(I481/H481*100)</f>
        <v>99.3451312785888</v>
      </c>
    </row>
    <row r="482" customFormat="false" ht="15" hidden="false" customHeight="false" outlineLevel="0" collapsed="false">
      <c r="A482" s="177"/>
      <c r="B482" s="178" t="s">
        <v>798</v>
      </c>
      <c r="C482" s="179"/>
      <c r="D482" s="177"/>
      <c r="E482" s="233" t="s">
        <v>799</v>
      </c>
      <c r="F482" s="208" t="n">
        <f aca="false">F483</f>
        <v>8606.5</v>
      </c>
      <c r="G482" s="208" t="n">
        <f aca="false">G483</f>
        <v>8606.5</v>
      </c>
      <c r="H482" s="208" t="n">
        <f aca="false">H483</f>
        <v>4200</v>
      </c>
      <c r="I482" s="208" t="n">
        <f aca="false">I483</f>
        <v>4166.85211</v>
      </c>
      <c r="J482" s="209" t="n">
        <f aca="false">I482/G482*100</f>
        <v>48.4151758554581</v>
      </c>
      <c r="K482" s="209" t="n">
        <f aca="false">SUM(I482/H482*100)</f>
        <v>99.2107645238095</v>
      </c>
    </row>
    <row r="483" customFormat="false" ht="25.5" hidden="false" customHeight="false" outlineLevel="0" collapsed="false">
      <c r="A483" s="177"/>
      <c r="B483" s="178"/>
      <c r="C483" s="179" t="s">
        <v>348</v>
      </c>
      <c r="D483" s="178"/>
      <c r="E483" s="233" t="s">
        <v>349</v>
      </c>
      <c r="F483" s="208" t="n">
        <f aca="false">F484</f>
        <v>8606.5</v>
      </c>
      <c r="G483" s="208" t="n">
        <f aca="false">G484</f>
        <v>8606.5</v>
      </c>
      <c r="H483" s="208" t="n">
        <f aca="false">H484</f>
        <v>4200</v>
      </c>
      <c r="I483" s="208" t="n">
        <f aca="false">I484</f>
        <v>4166.85211</v>
      </c>
      <c r="J483" s="209" t="n">
        <f aca="false">I483/G483*100</f>
        <v>48.4151758554581</v>
      </c>
      <c r="K483" s="209" t="n">
        <f aca="false">SUM(I483/H483*100)</f>
        <v>99.2107645238095</v>
      </c>
    </row>
    <row r="484" customFormat="false" ht="25.5" hidden="false" customHeight="false" outlineLevel="0" collapsed="false">
      <c r="A484" s="186"/>
      <c r="B484" s="187"/>
      <c r="C484" s="188" t="s">
        <v>350</v>
      </c>
      <c r="D484" s="187"/>
      <c r="E484" s="189" t="s">
        <v>351</v>
      </c>
      <c r="F484" s="190" t="n">
        <f aca="false">F485</f>
        <v>8606.5</v>
      </c>
      <c r="G484" s="190" t="n">
        <f aca="false">G485</f>
        <v>8606.5</v>
      </c>
      <c r="H484" s="190" t="n">
        <f aca="false">H485</f>
        <v>4200</v>
      </c>
      <c r="I484" s="190" t="n">
        <f aca="false">I485</f>
        <v>4166.85211</v>
      </c>
      <c r="J484" s="191" t="n">
        <f aca="false">I484/G484*100</f>
        <v>48.4151758554581</v>
      </c>
      <c r="K484" s="191" t="n">
        <f aca="false">SUM(I484/H484*100)</f>
        <v>99.2107645238095</v>
      </c>
    </row>
    <row r="485" customFormat="false" ht="26.25" hidden="false" customHeight="false" outlineLevel="0" collapsed="false">
      <c r="A485" s="192"/>
      <c r="B485" s="192"/>
      <c r="C485" s="192" t="s">
        <v>352</v>
      </c>
      <c r="D485" s="192"/>
      <c r="E485" s="271" t="s">
        <v>353</v>
      </c>
      <c r="F485" s="194" t="n">
        <f aca="false">F486</f>
        <v>8606.5</v>
      </c>
      <c r="G485" s="194" t="n">
        <f aca="false">G486</f>
        <v>8606.5</v>
      </c>
      <c r="H485" s="194" t="n">
        <f aca="false">H486</f>
        <v>4200</v>
      </c>
      <c r="I485" s="194" t="n">
        <f aca="false">I486</f>
        <v>4166.85211</v>
      </c>
      <c r="J485" s="195" t="n">
        <f aca="false">I485/G485*100</f>
        <v>48.4151758554581</v>
      </c>
      <c r="K485" s="195" t="n">
        <f aca="false">SUM(I485/H485*100)</f>
        <v>99.2107645238095</v>
      </c>
    </row>
    <row r="486" customFormat="false" ht="39" hidden="false" customHeight="false" outlineLevel="0" collapsed="false">
      <c r="A486" s="196"/>
      <c r="B486" s="196"/>
      <c r="C486" s="196" t="s">
        <v>354</v>
      </c>
      <c r="D486" s="196"/>
      <c r="E486" s="197" t="s">
        <v>355</v>
      </c>
      <c r="F486" s="198" t="n">
        <f aca="false">F487</f>
        <v>8606.5</v>
      </c>
      <c r="G486" s="198" t="n">
        <f aca="false">G487</f>
        <v>8606.5</v>
      </c>
      <c r="H486" s="198" t="n">
        <f aca="false">H487</f>
        <v>4200</v>
      </c>
      <c r="I486" s="198" t="n">
        <f aca="false">I487</f>
        <v>4166.85211</v>
      </c>
      <c r="J486" s="199" t="n">
        <f aca="false">I486/G486*100</f>
        <v>48.4151758554581</v>
      </c>
      <c r="K486" s="199" t="n">
        <f aca="false">SUM(I486/H486*100)</f>
        <v>99.2107645238095</v>
      </c>
    </row>
    <row r="487" customFormat="false" ht="26.25" hidden="false" customHeight="false" outlineLevel="0" collapsed="false">
      <c r="A487" s="200"/>
      <c r="B487" s="200"/>
      <c r="C487" s="201" t="s">
        <v>800</v>
      </c>
      <c r="D487" s="201"/>
      <c r="E487" s="216" t="s">
        <v>801</v>
      </c>
      <c r="F487" s="203" t="n">
        <f aca="false">F488</f>
        <v>8606.5</v>
      </c>
      <c r="G487" s="203" t="n">
        <f aca="false">G488</f>
        <v>8606.5</v>
      </c>
      <c r="H487" s="203" t="n">
        <f aca="false">H488</f>
        <v>4200</v>
      </c>
      <c r="I487" s="203" t="n">
        <f aca="false">I488</f>
        <v>4166.85211</v>
      </c>
      <c r="J487" s="204" t="n">
        <f aca="false">I487/G487*100</f>
        <v>48.4151758554581</v>
      </c>
      <c r="K487" s="204" t="n">
        <f aca="false">SUM(I487/H487*100)</f>
        <v>99.2107645238095</v>
      </c>
    </row>
    <row r="488" customFormat="false" ht="15" hidden="false" customHeight="false" outlineLevel="0" collapsed="false">
      <c r="A488" s="200"/>
      <c r="B488" s="200"/>
      <c r="C488" s="201"/>
      <c r="D488" s="201" t="s">
        <v>366</v>
      </c>
      <c r="E488" s="202" t="s">
        <v>367</v>
      </c>
      <c r="F488" s="203" t="n">
        <f aca="false">8666.7-60.2</f>
        <v>8606.5</v>
      </c>
      <c r="G488" s="203" t="n">
        <f aca="false">8666.7-60.2</f>
        <v>8606.5</v>
      </c>
      <c r="H488" s="203" t="n">
        <v>4200</v>
      </c>
      <c r="I488" s="203" t="n">
        <v>4166.85211</v>
      </c>
      <c r="J488" s="204" t="n">
        <f aca="false">I488/G488*100</f>
        <v>48.4151758554581</v>
      </c>
      <c r="K488" s="204" t="n">
        <f aca="false">SUM(I488/H488*100)</f>
        <v>99.2107645238095</v>
      </c>
    </row>
    <row r="489" customFormat="false" ht="15" hidden="false" customHeight="false" outlineLevel="0" collapsed="false">
      <c r="A489" s="177"/>
      <c r="B489" s="178" t="s">
        <v>802</v>
      </c>
      <c r="C489" s="179"/>
      <c r="D489" s="177"/>
      <c r="E489" s="180" t="s">
        <v>803</v>
      </c>
      <c r="F489" s="208" t="n">
        <f aca="false">F490</f>
        <v>1421.9</v>
      </c>
      <c r="G489" s="208" t="n">
        <f aca="false">G490</f>
        <v>583.14081</v>
      </c>
      <c r="H489" s="208" t="n">
        <f aca="false">H490</f>
        <v>40</v>
      </c>
      <c r="I489" s="208" t="n">
        <f aca="false">I490</f>
        <v>40</v>
      </c>
      <c r="J489" s="209" t="n">
        <f aca="false">I489/G489*100</f>
        <v>6.85940673574192</v>
      </c>
      <c r="K489" s="209" t="n">
        <f aca="false">SUM(I489/H489*100)</f>
        <v>100</v>
      </c>
    </row>
    <row r="490" customFormat="false" ht="25.5" hidden="false" customHeight="false" outlineLevel="0" collapsed="false">
      <c r="A490" s="177"/>
      <c r="B490" s="178"/>
      <c r="C490" s="179" t="s">
        <v>348</v>
      </c>
      <c r="D490" s="178"/>
      <c r="E490" s="233" t="s">
        <v>349</v>
      </c>
      <c r="F490" s="208" t="n">
        <f aca="false">F491</f>
        <v>1421.9</v>
      </c>
      <c r="G490" s="208" t="n">
        <f aca="false">G491</f>
        <v>583.14081</v>
      </c>
      <c r="H490" s="208" t="n">
        <f aca="false">H491</f>
        <v>40</v>
      </c>
      <c r="I490" s="208" t="n">
        <f aca="false">I491</f>
        <v>40</v>
      </c>
      <c r="J490" s="209" t="n">
        <f aca="false">I490/G490*100</f>
        <v>6.85940673574192</v>
      </c>
      <c r="K490" s="209" t="n">
        <f aca="false">SUM(I490/H490*100)</f>
        <v>100</v>
      </c>
    </row>
    <row r="491" customFormat="false" ht="25.5" hidden="false" customHeight="false" outlineLevel="0" collapsed="false">
      <c r="A491" s="186"/>
      <c r="B491" s="187"/>
      <c r="C491" s="188" t="s">
        <v>426</v>
      </c>
      <c r="D491" s="187"/>
      <c r="E491" s="189" t="s">
        <v>427</v>
      </c>
      <c r="F491" s="190" t="n">
        <f aca="false">F492</f>
        <v>1421.9</v>
      </c>
      <c r="G491" s="190" t="n">
        <f aca="false">G492</f>
        <v>583.14081</v>
      </c>
      <c r="H491" s="190" t="n">
        <f aca="false">H492</f>
        <v>40</v>
      </c>
      <c r="I491" s="190" t="n">
        <f aca="false">I492</f>
        <v>40</v>
      </c>
      <c r="J491" s="191" t="n">
        <f aca="false">I491/G491*100</f>
        <v>6.85940673574192</v>
      </c>
      <c r="K491" s="191" t="n">
        <f aca="false">SUM(I491/H491*100)</f>
        <v>100</v>
      </c>
    </row>
    <row r="492" customFormat="false" ht="39" hidden="false" customHeight="false" outlineLevel="0" collapsed="false">
      <c r="A492" s="196"/>
      <c r="B492" s="196"/>
      <c r="C492" s="196" t="s">
        <v>428</v>
      </c>
      <c r="D492" s="196"/>
      <c r="E492" s="197" t="s">
        <v>429</v>
      </c>
      <c r="F492" s="198" t="n">
        <f aca="false">F493</f>
        <v>1421.9</v>
      </c>
      <c r="G492" s="198" t="n">
        <f aca="false">G493</f>
        <v>583.14081</v>
      </c>
      <c r="H492" s="198" t="n">
        <f aca="false">H493</f>
        <v>40</v>
      </c>
      <c r="I492" s="198" t="n">
        <f aca="false">I493</f>
        <v>40</v>
      </c>
      <c r="J492" s="199" t="n">
        <f aca="false">I492/G492*100</f>
        <v>6.85940673574192</v>
      </c>
      <c r="K492" s="199" t="n">
        <f aca="false">SUM(I492/H492*100)</f>
        <v>100</v>
      </c>
    </row>
    <row r="493" customFormat="false" ht="26.25" hidden="false" customHeight="false" outlineLevel="0" collapsed="false">
      <c r="A493" s="200"/>
      <c r="B493" s="200"/>
      <c r="C493" s="201" t="s">
        <v>649</v>
      </c>
      <c r="D493" s="201"/>
      <c r="E493" s="288" t="s">
        <v>650</v>
      </c>
      <c r="F493" s="203" t="n">
        <f aca="false">F494</f>
        <v>1421.9</v>
      </c>
      <c r="G493" s="203" t="n">
        <f aca="false">G494+G495</f>
        <v>583.14081</v>
      </c>
      <c r="H493" s="203" t="n">
        <f aca="false">H494+H495</f>
        <v>40</v>
      </c>
      <c r="I493" s="203" t="n">
        <f aca="false">I494+I495</f>
        <v>40</v>
      </c>
      <c r="J493" s="204" t="n">
        <f aca="false">I493/G493*100</f>
        <v>6.85940673574192</v>
      </c>
      <c r="K493" s="204" t="n">
        <f aca="false">SUM(I493/H493*100)</f>
        <v>100</v>
      </c>
    </row>
    <row r="494" customFormat="false" ht="15" hidden="false" customHeight="false" outlineLevel="0" collapsed="false">
      <c r="A494" s="200"/>
      <c r="B494" s="200"/>
      <c r="C494" s="201"/>
      <c r="D494" s="201" t="s">
        <v>366</v>
      </c>
      <c r="E494" s="202" t="s">
        <v>367</v>
      </c>
      <c r="F494" s="203" t="n">
        <v>1421.9</v>
      </c>
      <c r="G494" s="203" t="n">
        <v>543.14081</v>
      </c>
      <c r="H494" s="203" t="n">
        <v>0</v>
      </c>
      <c r="I494" s="203" t="n">
        <v>0</v>
      </c>
      <c r="J494" s="204" t="n">
        <f aca="false">I494/G494*100</f>
        <v>0</v>
      </c>
      <c r="K494" s="204"/>
    </row>
    <row r="495" customFormat="false" ht="15" hidden="false" customHeight="false" outlineLevel="0" collapsed="false">
      <c r="A495" s="200"/>
      <c r="B495" s="200"/>
      <c r="C495" s="201"/>
      <c r="D495" s="201" t="s">
        <v>368</v>
      </c>
      <c r="E495" s="202" t="s">
        <v>369</v>
      </c>
      <c r="F495" s="203"/>
      <c r="G495" s="203" t="n">
        <v>40</v>
      </c>
      <c r="H495" s="203" t="n">
        <v>40</v>
      </c>
      <c r="I495" s="203" t="n">
        <v>40</v>
      </c>
      <c r="J495" s="204" t="n">
        <f aca="false">I495/G495*100</f>
        <v>100</v>
      </c>
      <c r="K495" s="204" t="n">
        <f aca="false">SUM(I495/H495*100)</f>
        <v>100</v>
      </c>
    </row>
    <row r="496" customFormat="false" ht="15" hidden="false" customHeight="false" outlineLevel="0" collapsed="false">
      <c r="A496" s="200"/>
      <c r="B496" s="178" t="n">
        <v>1004</v>
      </c>
      <c r="C496" s="179"/>
      <c r="D496" s="177"/>
      <c r="E496" s="180" t="s">
        <v>804</v>
      </c>
      <c r="F496" s="208" t="n">
        <f aca="false">F497</f>
        <v>6564.234</v>
      </c>
      <c r="G496" s="208" t="n">
        <f aca="false">G497</f>
        <v>5980.524</v>
      </c>
      <c r="H496" s="208" t="n">
        <f aca="false">H497</f>
        <v>780.955</v>
      </c>
      <c r="I496" s="208" t="n">
        <f aca="false">I497</f>
        <v>780.955</v>
      </c>
      <c r="J496" s="209" t="n">
        <f aca="false">I496/G496*100</f>
        <v>13.0583039211949</v>
      </c>
      <c r="K496" s="209" t="n">
        <f aca="false">SUM(I496/H496*100)</f>
        <v>100</v>
      </c>
    </row>
    <row r="497" customFormat="false" ht="15" hidden="false" customHeight="false" outlineLevel="0" collapsed="false">
      <c r="A497" s="200"/>
      <c r="B497" s="178"/>
      <c r="C497" s="179" t="s">
        <v>348</v>
      </c>
      <c r="D497" s="178"/>
      <c r="E497" s="233" t="s">
        <v>479</v>
      </c>
      <c r="F497" s="208" t="n">
        <f aca="false">F498</f>
        <v>6564.234</v>
      </c>
      <c r="G497" s="208" t="n">
        <f aca="false">G498</f>
        <v>5980.524</v>
      </c>
      <c r="H497" s="208" t="n">
        <f aca="false">H498</f>
        <v>780.955</v>
      </c>
      <c r="I497" s="208" t="n">
        <f aca="false">I498</f>
        <v>780.955</v>
      </c>
      <c r="J497" s="209" t="n">
        <f aca="false">I497/G497*100</f>
        <v>13.0583039211949</v>
      </c>
      <c r="K497" s="209" t="n">
        <f aca="false">SUM(I497/H497*100)</f>
        <v>100</v>
      </c>
    </row>
    <row r="498" customFormat="false" ht="25.5" hidden="false" customHeight="false" outlineLevel="0" collapsed="false">
      <c r="A498" s="186"/>
      <c r="B498" s="187"/>
      <c r="C498" s="188" t="s">
        <v>386</v>
      </c>
      <c r="D498" s="187"/>
      <c r="E498" s="189" t="s">
        <v>387</v>
      </c>
      <c r="F498" s="190" t="n">
        <f aca="false">F499</f>
        <v>6564.234</v>
      </c>
      <c r="G498" s="190" t="n">
        <f aca="false">G499</f>
        <v>5980.524</v>
      </c>
      <c r="H498" s="190" t="n">
        <f aca="false">H499</f>
        <v>780.955</v>
      </c>
      <c r="I498" s="190" t="n">
        <f aca="false">I499</f>
        <v>780.955</v>
      </c>
      <c r="J498" s="191" t="n">
        <f aca="false">I498/G498*100</f>
        <v>13.0583039211949</v>
      </c>
      <c r="K498" s="191" t="n">
        <f aca="false">SUM(I498/H498*100)</f>
        <v>100</v>
      </c>
    </row>
    <row r="499" customFormat="false" ht="15" hidden="false" customHeight="false" outlineLevel="0" collapsed="false">
      <c r="A499" s="196"/>
      <c r="B499" s="196"/>
      <c r="C499" s="196" t="s">
        <v>805</v>
      </c>
      <c r="D499" s="196"/>
      <c r="E499" s="197" t="s">
        <v>806</v>
      </c>
      <c r="F499" s="198" t="n">
        <f aca="false">F502+F500</f>
        <v>6564.234</v>
      </c>
      <c r="G499" s="198" t="n">
        <f aca="false">G502+G500</f>
        <v>5980.524</v>
      </c>
      <c r="H499" s="198" t="n">
        <f aca="false">H502+H500</f>
        <v>780.955</v>
      </c>
      <c r="I499" s="198" t="n">
        <f aca="false">I502+I500</f>
        <v>780.955</v>
      </c>
      <c r="J499" s="199" t="n">
        <f aca="false">I499/G499*100</f>
        <v>13.0583039211949</v>
      </c>
      <c r="K499" s="199" t="n">
        <f aca="false">SUM(I499/H499*100)</f>
        <v>100</v>
      </c>
    </row>
    <row r="500" s="310" customFormat="true" ht="15" hidden="false" customHeight="false" outlineLevel="0" collapsed="false">
      <c r="A500" s="206"/>
      <c r="B500" s="206"/>
      <c r="C500" s="201" t="s">
        <v>807</v>
      </c>
      <c r="D500" s="201"/>
      <c r="E500" s="280" t="s">
        <v>808</v>
      </c>
      <c r="F500" s="203" t="n">
        <f aca="false">F501</f>
        <v>5012.14</v>
      </c>
      <c r="G500" s="203" t="n">
        <f aca="false">G501</f>
        <v>2565.506</v>
      </c>
      <c r="H500" s="203" t="n">
        <f aca="false">H501</f>
        <v>780.955</v>
      </c>
      <c r="I500" s="203" t="n">
        <f aca="false">I501</f>
        <v>780.955</v>
      </c>
      <c r="J500" s="204" t="n">
        <f aca="false">I500/G500*100</f>
        <v>30.4405836509445</v>
      </c>
      <c r="K500" s="204" t="n">
        <f aca="false">SUM(I500/H500*100)</f>
        <v>100</v>
      </c>
    </row>
    <row r="501" s="310" customFormat="true" ht="15" hidden="false" customHeight="false" outlineLevel="0" collapsed="false">
      <c r="A501" s="206"/>
      <c r="B501" s="206"/>
      <c r="C501" s="201"/>
      <c r="D501" s="201" t="s">
        <v>366</v>
      </c>
      <c r="E501" s="202" t="s">
        <v>367</v>
      </c>
      <c r="F501" s="203" t="n">
        <v>5012.14</v>
      </c>
      <c r="G501" s="203" t="n">
        <v>2565.506</v>
      </c>
      <c r="H501" s="203" t="n">
        <v>780.955</v>
      </c>
      <c r="I501" s="203" t="n">
        <v>780.955</v>
      </c>
      <c r="J501" s="204" t="n">
        <f aca="false">I501/G501*100</f>
        <v>30.4405836509445</v>
      </c>
      <c r="K501" s="204" t="n">
        <f aca="false">SUM(I501/H501*100)</f>
        <v>100</v>
      </c>
    </row>
    <row r="502" customFormat="false" ht="39" hidden="false" customHeight="false" outlineLevel="0" collapsed="false">
      <c r="A502" s="201"/>
      <c r="B502" s="201"/>
      <c r="C502" s="201" t="s">
        <v>809</v>
      </c>
      <c r="D502" s="201"/>
      <c r="E502" s="269" t="s">
        <v>810</v>
      </c>
      <c r="F502" s="203" t="n">
        <f aca="false">F503</f>
        <v>1552.094</v>
      </c>
      <c r="G502" s="203" t="n">
        <f aca="false">G503</f>
        <v>3415.018</v>
      </c>
      <c r="H502" s="203" t="n">
        <f aca="false">H503</f>
        <v>0</v>
      </c>
      <c r="I502" s="203" t="n">
        <f aca="false">I503</f>
        <v>0</v>
      </c>
      <c r="J502" s="204" t="n">
        <f aca="false">I502/G502*100</f>
        <v>0</v>
      </c>
      <c r="K502" s="204"/>
    </row>
    <row r="503" customFormat="false" ht="15" hidden="false" customHeight="false" outlineLevel="0" collapsed="false">
      <c r="A503" s="201"/>
      <c r="B503" s="201"/>
      <c r="C503" s="201"/>
      <c r="D503" s="201" t="s">
        <v>366</v>
      </c>
      <c r="E503" s="202" t="s">
        <v>367</v>
      </c>
      <c r="F503" s="203" t="n">
        <f aca="false">F506</f>
        <v>1552.094</v>
      </c>
      <c r="G503" s="203" t="n">
        <f aca="false">G504+G505+G506</f>
        <v>3415.018</v>
      </c>
      <c r="H503" s="203" t="n">
        <f aca="false">H506</f>
        <v>0</v>
      </c>
      <c r="I503" s="203" t="n">
        <f aca="false">I506</f>
        <v>0</v>
      </c>
      <c r="J503" s="204" t="n">
        <f aca="false">I503/G503*100</f>
        <v>0</v>
      </c>
      <c r="K503" s="204"/>
    </row>
    <row r="504" customFormat="false" ht="15" hidden="false" customHeight="false" outlineLevel="0" collapsed="false">
      <c r="A504" s="201"/>
      <c r="B504" s="201"/>
      <c r="C504" s="201"/>
      <c r="D504" s="201"/>
      <c r="E504" s="202" t="s">
        <v>590</v>
      </c>
      <c r="F504" s="203" t="n">
        <v>0</v>
      </c>
      <c r="G504" s="203" t="n">
        <v>1397.193</v>
      </c>
      <c r="H504" s="203" t="n">
        <v>0</v>
      </c>
      <c r="I504" s="203" t="n">
        <v>0</v>
      </c>
      <c r="J504" s="204" t="n">
        <f aca="false">I504/G504*100</f>
        <v>0</v>
      </c>
      <c r="K504" s="204"/>
    </row>
    <row r="505" customFormat="false" ht="15" hidden="false" customHeight="false" outlineLevel="0" collapsed="false">
      <c r="A505" s="201"/>
      <c r="B505" s="201"/>
      <c r="C505" s="201"/>
      <c r="D505" s="201"/>
      <c r="E505" s="202" t="s">
        <v>432</v>
      </c>
      <c r="F505" s="203" t="n">
        <v>0</v>
      </c>
      <c r="G505" s="203" t="n">
        <v>465.731</v>
      </c>
      <c r="H505" s="203" t="n">
        <v>0</v>
      </c>
      <c r="I505" s="203" t="n">
        <v>0</v>
      </c>
      <c r="J505" s="204" t="n">
        <f aca="false">I505/G505*100</f>
        <v>0</v>
      </c>
      <c r="K505" s="204"/>
    </row>
    <row r="506" customFormat="false" ht="15" hidden="false" customHeight="false" outlineLevel="0" collapsed="false">
      <c r="A506" s="201"/>
      <c r="B506" s="201"/>
      <c r="C506" s="201"/>
      <c r="D506" s="201"/>
      <c r="E506" s="202" t="s">
        <v>433</v>
      </c>
      <c r="F506" s="203" t="n">
        <f aca="false">1424.494+127.6</f>
        <v>1552.094</v>
      </c>
      <c r="G506" s="203" t="n">
        <f aca="false">1424.494+127.6</f>
        <v>1552.094</v>
      </c>
      <c r="H506" s="203" t="n">
        <v>0</v>
      </c>
      <c r="I506" s="203" t="n">
        <v>0</v>
      </c>
      <c r="J506" s="204" t="n">
        <f aca="false">I506/G506*100</f>
        <v>0</v>
      </c>
      <c r="K506" s="204"/>
    </row>
    <row r="507" customFormat="false" ht="15" hidden="false" customHeight="false" outlineLevel="0" collapsed="false">
      <c r="A507" s="200"/>
      <c r="B507" s="178" t="s">
        <v>811</v>
      </c>
      <c r="C507" s="179"/>
      <c r="D507" s="177"/>
      <c r="E507" s="180" t="s">
        <v>812</v>
      </c>
      <c r="F507" s="208" t="n">
        <f aca="false">F508</f>
        <v>93</v>
      </c>
      <c r="G507" s="208" t="n">
        <f aca="false">G508</f>
        <v>120.49891</v>
      </c>
      <c r="H507" s="208" t="n">
        <f aca="false">H508</f>
        <v>40.80607</v>
      </c>
      <c r="I507" s="208" t="n">
        <f aca="false">I508</f>
        <v>40.80607</v>
      </c>
      <c r="J507" s="209" t="n">
        <f aca="false">I507/G507*100</f>
        <v>33.8642648302794</v>
      </c>
      <c r="K507" s="209" t="n">
        <f aca="false">SUM(I507/H507*100)</f>
        <v>100</v>
      </c>
    </row>
    <row r="508" customFormat="false" ht="15" hidden="false" customHeight="false" outlineLevel="0" collapsed="false">
      <c r="A508" s="200"/>
      <c r="B508" s="178"/>
      <c r="C508" s="179" t="s">
        <v>348</v>
      </c>
      <c r="D508" s="178"/>
      <c r="E508" s="233" t="s">
        <v>479</v>
      </c>
      <c r="F508" s="208" t="n">
        <f aca="false">F509</f>
        <v>93</v>
      </c>
      <c r="G508" s="208" t="n">
        <f aca="false">G509</f>
        <v>120.49891</v>
      </c>
      <c r="H508" s="208" t="n">
        <f aca="false">H509</f>
        <v>40.80607</v>
      </c>
      <c r="I508" s="208" t="n">
        <f aca="false">I509</f>
        <v>40.80607</v>
      </c>
      <c r="J508" s="209" t="n">
        <f aca="false">I508/G508*100</f>
        <v>33.8642648302794</v>
      </c>
      <c r="K508" s="209" t="n">
        <f aca="false">SUM(I508/H508*100)</f>
        <v>100</v>
      </c>
    </row>
    <row r="509" customFormat="false" ht="25.5" hidden="false" customHeight="false" outlineLevel="0" collapsed="false">
      <c r="A509" s="186"/>
      <c r="B509" s="187"/>
      <c r="C509" s="188" t="s">
        <v>386</v>
      </c>
      <c r="D509" s="187"/>
      <c r="E509" s="189" t="s">
        <v>387</v>
      </c>
      <c r="F509" s="190" t="n">
        <f aca="false">F510</f>
        <v>93</v>
      </c>
      <c r="G509" s="190" t="n">
        <f aca="false">G510</f>
        <v>120.49891</v>
      </c>
      <c r="H509" s="190" t="n">
        <f aca="false">H510</f>
        <v>40.80607</v>
      </c>
      <c r="I509" s="190" t="n">
        <f aca="false">I510</f>
        <v>40.80607</v>
      </c>
      <c r="J509" s="191" t="n">
        <f aca="false">I509/G509*100</f>
        <v>33.8642648302794</v>
      </c>
      <c r="K509" s="191" t="n">
        <f aca="false">SUM(I509/H509*100)</f>
        <v>100</v>
      </c>
    </row>
    <row r="510" customFormat="false" ht="39" hidden="false" customHeight="false" outlineLevel="0" collapsed="false">
      <c r="A510" s="196"/>
      <c r="B510" s="196"/>
      <c r="C510" s="196" t="s">
        <v>388</v>
      </c>
      <c r="D510" s="196"/>
      <c r="E510" s="197" t="s">
        <v>389</v>
      </c>
      <c r="F510" s="198" t="n">
        <f aca="false">F511</f>
        <v>93</v>
      </c>
      <c r="G510" s="198" t="n">
        <f aca="false">G511</f>
        <v>120.49891</v>
      </c>
      <c r="H510" s="198" t="n">
        <f aca="false">H511</f>
        <v>40.80607</v>
      </c>
      <c r="I510" s="198" t="n">
        <f aca="false">I511</f>
        <v>40.80607</v>
      </c>
      <c r="J510" s="199" t="n">
        <f aca="false">I510/G510*100</f>
        <v>33.8642648302794</v>
      </c>
      <c r="K510" s="199" t="n">
        <f aca="false">SUM(I510/H510*100)</f>
        <v>100</v>
      </c>
    </row>
    <row r="511" customFormat="false" ht="26.25" hidden="false" customHeight="false" outlineLevel="0" collapsed="false">
      <c r="A511" s="200"/>
      <c r="B511" s="200"/>
      <c r="C511" s="201" t="s">
        <v>813</v>
      </c>
      <c r="D511" s="201"/>
      <c r="E511" s="202" t="s">
        <v>814</v>
      </c>
      <c r="F511" s="203" t="n">
        <f aca="false">F512</f>
        <v>93</v>
      </c>
      <c r="G511" s="203" t="n">
        <f aca="false">G512</f>
        <v>120.49891</v>
      </c>
      <c r="H511" s="203" t="n">
        <f aca="false">H512</f>
        <v>40.80607</v>
      </c>
      <c r="I511" s="203" t="n">
        <f aca="false">I512</f>
        <v>40.80607</v>
      </c>
      <c r="J511" s="204" t="n">
        <f aca="false">I511/G511*100</f>
        <v>33.8642648302794</v>
      </c>
      <c r="K511" s="204" t="n">
        <f aca="false">SUM(I511/H511*100)</f>
        <v>100</v>
      </c>
    </row>
    <row r="512" customFormat="false" ht="26.25" hidden="false" customHeight="false" outlineLevel="0" collapsed="false">
      <c r="A512" s="200"/>
      <c r="B512" s="200"/>
      <c r="C512" s="201"/>
      <c r="D512" s="201" t="s">
        <v>364</v>
      </c>
      <c r="E512" s="202" t="s">
        <v>365</v>
      </c>
      <c r="F512" s="203" t="n">
        <v>93</v>
      </c>
      <c r="G512" s="203" t="n">
        <v>120.49891</v>
      </c>
      <c r="H512" s="203" t="n">
        <v>40.80607</v>
      </c>
      <c r="I512" s="203" t="n">
        <v>40.80607</v>
      </c>
      <c r="J512" s="204" t="n">
        <f aca="false">I512/G512*100</f>
        <v>33.8642648302794</v>
      </c>
      <c r="K512" s="204" t="n">
        <f aca="false">SUM(I512/H512*100)</f>
        <v>100</v>
      </c>
    </row>
    <row r="513" customFormat="false" ht="25.5" hidden="false" customHeight="false" outlineLevel="0" collapsed="false">
      <c r="A513" s="173" t="n">
        <v>611</v>
      </c>
      <c r="B513" s="344"/>
      <c r="C513" s="345"/>
      <c r="D513" s="173"/>
      <c r="E513" s="174" t="s">
        <v>815</v>
      </c>
      <c r="F513" s="346" t="n">
        <f aca="false">F522+F658+F689</f>
        <v>591804.98817</v>
      </c>
      <c r="G513" s="346" t="n">
        <f aca="false">G522+G658+G689+G514</f>
        <v>640512.00157</v>
      </c>
      <c r="H513" s="346" t="n">
        <f aca="false">H522+H658+H689+H514</f>
        <v>336176.45642</v>
      </c>
      <c r="I513" s="346" t="n">
        <f aca="false">I522+I658+I689+I514</f>
        <v>336076.20432</v>
      </c>
      <c r="J513" s="347" t="n">
        <f aca="false">I513/G513*100</f>
        <v>52.4699308516034</v>
      </c>
      <c r="K513" s="347" t="n">
        <f aca="false">SUM(I513/H513*100)</f>
        <v>99.9701787266522</v>
      </c>
    </row>
    <row r="514" customFormat="false" ht="15" hidden="false" customHeight="false" outlineLevel="0" collapsed="false">
      <c r="A514" s="177"/>
      <c r="B514" s="178" t="s">
        <v>643</v>
      </c>
      <c r="C514" s="179"/>
      <c r="D514" s="177"/>
      <c r="E514" s="180" t="s">
        <v>644</v>
      </c>
      <c r="F514" s="208" t="n">
        <v>0</v>
      </c>
      <c r="G514" s="208" t="n">
        <f aca="false">G515</f>
        <v>1079.42888</v>
      </c>
      <c r="H514" s="208" t="n">
        <f aca="false">H515</f>
        <v>585.24888</v>
      </c>
      <c r="I514" s="208" t="n">
        <f aca="false">I515</f>
        <v>585.24888</v>
      </c>
      <c r="J514" s="209" t="n">
        <f aca="false">I514/G514*100</f>
        <v>54.2183825950627</v>
      </c>
      <c r="K514" s="209" t="n">
        <f aca="false">SUM(I514/H514*100)</f>
        <v>100</v>
      </c>
    </row>
    <row r="515" customFormat="false" ht="15" hidden="false" customHeight="false" outlineLevel="0" collapsed="false">
      <c r="A515" s="177"/>
      <c r="B515" s="178" t="s">
        <v>656</v>
      </c>
      <c r="C515" s="179"/>
      <c r="D515" s="177"/>
      <c r="E515" s="180" t="s">
        <v>657</v>
      </c>
      <c r="F515" s="208" t="n">
        <v>0</v>
      </c>
      <c r="G515" s="208" t="n">
        <f aca="false">G516</f>
        <v>1079.42888</v>
      </c>
      <c r="H515" s="208" t="n">
        <f aca="false">H516</f>
        <v>585.24888</v>
      </c>
      <c r="I515" s="208" t="n">
        <f aca="false">I516</f>
        <v>585.24888</v>
      </c>
      <c r="J515" s="209" t="n">
        <f aca="false">I515/G515*100</f>
        <v>54.2183825950627</v>
      </c>
      <c r="K515" s="209" t="n">
        <f aca="false">SUM(I515/H515*100)</f>
        <v>100</v>
      </c>
    </row>
    <row r="516" customFormat="false" ht="25.5" hidden="false" customHeight="false" outlineLevel="0" collapsed="false">
      <c r="A516" s="177"/>
      <c r="B516" s="232"/>
      <c r="C516" s="179" t="s">
        <v>348</v>
      </c>
      <c r="D516" s="177"/>
      <c r="E516" s="233" t="s">
        <v>349</v>
      </c>
      <c r="F516" s="208" t="n">
        <v>0</v>
      </c>
      <c r="G516" s="208" t="n">
        <f aca="false">G517</f>
        <v>1079.42888</v>
      </c>
      <c r="H516" s="208" t="n">
        <f aca="false">H517</f>
        <v>585.24888</v>
      </c>
      <c r="I516" s="208" t="n">
        <f aca="false">I517</f>
        <v>585.24888</v>
      </c>
      <c r="J516" s="209" t="n">
        <f aca="false">I516/G516*100</f>
        <v>54.2183825950627</v>
      </c>
      <c r="K516" s="209" t="n">
        <f aca="false">SUM(I516/H516*100)</f>
        <v>100</v>
      </c>
    </row>
    <row r="517" customFormat="false" ht="25.5" hidden="false" customHeight="false" outlineLevel="0" collapsed="false">
      <c r="A517" s="186"/>
      <c r="B517" s="187"/>
      <c r="C517" s="188" t="s">
        <v>541</v>
      </c>
      <c r="D517" s="187"/>
      <c r="E517" s="189" t="s">
        <v>542</v>
      </c>
      <c r="F517" s="190" t="n">
        <v>0</v>
      </c>
      <c r="G517" s="190" t="n">
        <f aca="false">G518</f>
        <v>1079.42888</v>
      </c>
      <c r="H517" s="190" t="n">
        <f aca="false">H518</f>
        <v>585.24888</v>
      </c>
      <c r="I517" s="190" t="n">
        <f aca="false">I518</f>
        <v>585.24888</v>
      </c>
      <c r="J517" s="191" t="n">
        <f aca="false">I517/G517*100</f>
        <v>54.2183825950627</v>
      </c>
      <c r="K517" s="191" t="n">
        <f aca="false">SUM(I517/H517*100)</f>
        <v>100</v>
      </c>
    </row>
    <row r="518" customFormat="false" ht="26.25" hidden="false" customHeight="false" outlineLevel="0" collapsed="false">
      <c r="A518" s="192"/>
      <c r="B518" s="192"/>
      <c r="C518" s="192" t="s">
        <v>662</v>
      </c>
      <c r="D518" s="192"/>
      <c r="E518" s="271" t="s">
        <v>663</v>
      </c>
      <c r="F518" s="194" t="n">
        <v>0</v>
      </c>
      <c r="G518" s="194" t="n">
        <f aca="false">G519</f>
        <v>1079.42888</v>
      </c>
      <c r="H518" s="194" t="n">
        <f aca="false">H519</f>
        <v>585.24888</v>
      </c>
      <c r="I518" s="194" t="n">
        <f aca="false">I519</f>
        <v>585.24888</v>
      </c>
      <c r="J518" s="195" t="n">
        <f aca="false">I518/G518*100</f>
        <v>54.2183825950627</v>
      </c>
      <c r="K518" s="195" t="n">
        <f aca="false">SUM(I518/H518*100)</f>
        <v>100</v>
      </c>
    </row>
    <row r="519" customFormat="false" ht="40.5" hidden="false" customHeight="true" outlineLevel="0" collapsed="false">
      <c r="A519" s="196"/>
      <c r="B519" s="196"/>
      <c r="C519" s="196" t="s">
        <v>664</v>
      </c>
      <c r="D519" s="196"/>
      <c r="E519" s="262" t="s">
        <v>665</v>
      </c>
      <c r="F519" s="198" t="n">
        <v>0</v>
      </c>
      <c r="G519" s="198" t="n">
        <f aca="false">G520</f>
        <v>1079.42888</v>
      </c>
      <c r="H519" s="198" t="n">
        <f aca="false">H520</f>
        <v>585.24888</v>
      </c>
      <c r="I519" s="198" t="n">
        <f aca="false">I520</f>
        <v>585.24888</v>
      </c>
      <c r="J519" s="199" t="n">
        <f aca="false">I519/G519*100</f>
        <v>54.2183825950627</v>
      </c>
      <c r="K519" s="199" t="n">
        <f aca="false">SUM(I519/H519*100)</f>
        <v>100</v>
      </c>
    </row>
    <row r="520" customFormat="false" ht="15" hidden="false" customHeight="false" outlineLevel="0" collapsed="false">
      <c r="A520" s="201"/>
      <c r="B520" s="201"/>
      <c r="C520" s="201" t="s">
        <v>678</v>
      </c>
      <c r="D520" s="282"/>
      <c r="E520" s="272" t="s">
        <v>679</v>
      </c>
      <c r="F520" s="203" t="n">
        <v>0</v>
      </c>
      <c r="G520" s="203" t="n">
        <f aca="false">G521</f>
        <v>1079.42888</v>
      </c>
      <c r="H520" s="203" t="n">
        <f aca="false">H521</f>
        <v>585.24888</v>
      </c>
      <c r="I520" s="203" t="n">
        <f aca="false">I521</f>
        <v>585.24888</v>
      </c>
      <c r="J520" s="204" t="n">
        <f aca="false">I520/G520*100</f>
        <v>54.2183825950627</v>
      </c>
      <c r="K520" s="204" t="n">
        <f aca="false">SUM(I520/H520*100)</f>
        <v>100</v>
      </c>
    </row>
    <row r="521" customFormat="false" ht="26.25" hidden="false" customHeight="false" outlineLevel="0" collapsed="false">
      <c r="A521" s="201"/>
      <c r="B521" s="201"/>
      <c r="C521" s="201"/>
      <c r="D521" s="201" t="s">
        <v>447</v>
      </c>
      <c r="E521" s="202" t="s">
        <v>365</v>
      </c>
      <c r="F521" s="203" t="n">
        <v>0</v>
      </c>
      <c r="G521" s="203" t="n">
        <v>1079.42888</v>
      </c>
      <c r="H521" s="203" t="n">
        <v>585.24888</v>
      </c>
      <c r="I521" s="203" t="n">
        <v>585.24888</v>
      </c>
      <c r="J521" s="204" t="n">
        <f aca="false">I521/G521*100</f>
        <v>54.2183825950627</v>
      </c>
      <c r="K521" s="204" t="n">
        <f aca="false">SUM(I521/H521*100)</f>
        <v>100</v>
      </c>
    </row>
    <row r="522" customFormat="false" ht="15" hidden="false" customHeight="false" outlineLevel="0" collapsed="false">
      <c r="A522" s="281"/>
      <c r="B522" s="178" t="s">
        <v>753</v>
      </c>
      <c r="C522" s="179"/>
      <c r="D522" s="177"/>
      <c r="E522" s="180" t="s">
        <v>754</v>
      </c>
      <c r="F522" s="208" t="n">
        <f aca="false">F523+F542+F606+F615</f>
        <v>559847.66307</v>
      </c>
      <c r="G522" s="208" t="n">
        <f aca="false">G523+G542+G606+G615</f>
        <v>602655.04759</v>
      </c>
      <c r="H522" s="208" t="n">
        <f aca="false">H523+H542+H606+H615</f>
        <v>318117.84061</v>
      </c>
      <c r="I522" s="208" t="n">
        <f aca="false">I523+I542+I606+I615</f>
        <v>318017.58851</v>
      </c>
      <c r="J522" s="209" t="n">
        <f aca="false">I522/G522*100</f>
        <v>52.7694225381075</v>
      </c>
      <c r="K522" s="209" t="n">
        <f aca="false">SUM(I522/H522*100)</f>
        <v>99.9684858605202</v>
      </c>
    </row>
    <row r="523" customFormat="false" ht="15" hidden="false" customHeight="false" outlineLevel="0" collapsed="false">
      <c r="A523" s="281"/>
      <c r="B523" s="178" t="s">
        <v>816</v>
      </c>
      <c r="C523" s="179"/>
      <c r="D523" s="177"/>
      <c r="E523" s="180" t="s">
        <v>817</v>
      </c>
      <c r="F523" s="208" t="n">
        <f aca="false">F524</f>
        <v>124442.7278</v>
      </c>
      <c r="G523" s="208" t="n">
        <f aca="false">G524</f>
        <v>129545.14127</v>
      </c>
      <c r="H523" s="208" t="n">
        <f aca="false">H524</f>
        <v>76333.85036</v>
      </c>
      <c r="I523" s="208" t="n">
        <f aca="false">I524</f>
        <v>76333.85036</v>
      </c>
      <c r="J523" s="209" t="n">
        <f aca="false">I523/G523*100</f>
        <v>58.9245182116895</v>
      </c>
      <c r="K523" s="209" t="n">
        <f aca="false">SUM(I523/H523*100)</f>
        <v>100</v>
      </c>
    </row>
    <row r="524" s="210" customFormat="true" ht="15" hidden="false" customHeight="false" outlineLevel="0" collapsed="false">
      <c r="A524" s="177"/>
      <c r="B524" s="178"/>
      <c r="C524" s="179" t="s">
        <v>348</v>
      </c>
      <c r="D524" s="177"/>
      <c r="E524" s="233" t="s">
        <v>479</v>
      </c>
      <c r="F524" s="208" t="n">
        <f aca="false">F525</f>
        <v>124442.7278</v>
      </c>
      <c r="G524" s="208" t="n">
        <f aca="false">G525</f>
        <v>129545.14127</v>
      </c>
      <c r="H524" s="208" t="n">
        <f aca="false">H525</f>
        <v>76333.85036</v>
      </c>
      <c r="I524" s="208" t="n">
        <f aca="false">I525</f>
        <v>76333.85036</v>
      </c>
      <c r="J524" s="209" t="n">
        <f aca="false">I524/G524*100</f>
        <v>58.9245182116895</v>
      </c>
      <c r="K524" s="209" t="n">
        <f aca="false">SUM(I524/H524*100)</f>
        <v>100</v>
      </c>
    </row>
    <row r="525" customFormat="false" ht="25.5" hidden="false" customHeight="false" outlineLevel="0" collapsed="false">
      <c r="A525" s="186"/>
      <c r="B525" s="187"/>
      <c r="C525" s="188" t="s">
        <v>757</v>
      </c>
      <c r="D525" s="187"/>
      <c r="E525" s="189" t="s">
        <v>758</v>
      </c>
      <c r="F525" s="190" t="n">
        <f aca="false">F526+F538</f>
        <v>124442.7278</v>
      </c>
      <c r="G525" s="190" t="n">
        <f aca="false">G526+G538</f>
        <v>129545.14127</v>
      </c>
      <c r="H525" s="190" t="n">
        <f aca="false">H526+H538</f>
        <v>76333.85036</v>
      </c>
      <c r="I525" s="190" t="n">
        <f aca="false">I526+I538</f>
        <v>76333.85036</v>
      </c>
      <c r="J525" s="191" t="n">
        <f aca="false">I525/G525*100</f>
        <v>58.9245182116895</v>
      </c>
      <c r="K525" s="191" t="n">
        <f aca="false">SUM(I525/H525*100)</f>
        <v>100</v>
      </c>
    </row>
    <row r="526" customFormat="false" ht="15" hidden="false" customHeight="false" outlineLevel="0" collapsed="false">
      <c r="A526" s="192"/>
      <c r="B526" s="192"/>
      <c r="C526" s="192" t="s">
        <v>818</v>
      </c>
      <c r="D526" s="192"/>
      <c r="E526" s="214" t="s">
        <v>819</v>
      </c>
      <c r="F526" s="194" t="n">
        <f aca="false">F527</f>
        <v>123659.1394</v>
      </c>
      <c r="G526" s="194" t="n">
        <f aca="false">G527</f>
        <v>128729.51667</v>
      </c>
      <c r="H526" s="194" t="n">
        <f aca="false">H527</f>
        <v>75921.58836</v>
      </c>
      <c r="I526" s="194" t="n">
        <f aca="false">I527</f>
        <v>75921.58836</v>
      </c>
      <c r="J526" s="195" t="n">
        <f aca="false">I526/G526*100</f>
        <v>58.9776069420241</v>
      </c>
      <c r="K526" s="195" t="n">
        <f aca="false">SUM(I526/H526*100)</f>
        <v>100</v>
      </c>
    </row>
    <row r="527" customFormat="false" ht="26.25" hidden="false" customHeight="false" outlineLevel="0" collapsed="false">
      <c r="A527" s="196"/>
      <c r="B527" s="196"/>
      <c r="C527" s="196" t="s">
        <v>820</v>
      </c>
      <c r="D527" s="196"/>
      <c r="E527" s="197" t="s">
        <v>821</v>
      </c>
      <c r="F527" s="198" t="n">
        <f aca="false">F528+F530+F533+F535</f>
        <v>123659.1394</v>
      </c>
      <c r="G527" s="198" t="n">
        <f aca="false">G528+G530+G533+G535</f>
        <v>128729.51667</v>
      </c>
      <c r="H527" s="198" t="n">
        <f aca="false">H528+H530+H533+H535</f>
        <v>75921.58836</v>
      </c>
      <c r="I527" s="198" t="n">
        <f aca="false">I528+I530+I533+I535</f>
        <v>75921.58836</v>
      </c>
      <c r="J527" s="199" t="n">
        <f aca="false">I527/G527*100</f>
        <v>58.9776069420241</v>
      </c>
      <c r="K527" s="199" t="n">
        <f aca="false">SUM(I527/H527*100)</f>
        <v>100</v>
      </c>
    </row>
    <row r="528" customFormat="false" ht="26.25" hidden="false" customHeight="false" outlineLevel="0" collapsed="false">
      <c r="A528" s="200"/>
      <c r="B528" s="200"/>
      <c r="C528" s="201" t="s">
        <v>822</v>
      </c>
      <c r="D528" s="206"/>
      <c r="E528" s="202" t="s">
        <v>823</v>
      </c>
      <c r="F528" s="203" t="n">
        <f aca="false">F529</f>
        <v>28230</v>
      </c>
      <c r="G528" s="203" t="n">
        <f aca="false">G529</f>
        <v>28230</v>
      </c>
      <c r="H528" s="203" t="n">
        <f aca="false">H529</f>
        <v>14115.0215</v>
      </c>
      <c r="I528" s="203" t="n">
        <f aca="false">I529</f>
        <v>14115.0215</v>
      </c>
      <c r="J528" s="204" t="n">
        <f aca="false">I528/G528*100</f>
        <v>50.0000761601134</v>
      </c>
      <c r="K528" s="204" t="n">
        <f aca="false">SUM(I528/H528*100)</f>
        <v>100</v>
      </c>
    </row>
    <row r="529" customFormat="false" ht="26.25" hidden="false" customHeight="false" outlineLevel="0" collapsed="false">
      <c r="A529" s="200"/>
      <c r="B529" s="200"/>
      <c r="C529" s="201"/>
      <c r="D529" s="201" t="s">
        <v>447</v>
      </c>
      <c r="E529" s="202" t="s">
        <v>448</v>
      </c>
      <c r="F529" s="203" t="n">
        <v>28230</v>
      </c>
      <c r="G529" s="203" t="n">
        <v>28230</v>
      </c>
      <c r="H529" s="203" t="n">
        <v>14115.0215</v>
      </c>
      <c r="I529" s="203" t="n">
        <v>14115.0215</v>
      </c>
      <c r="J529" s="204" t="n">
        <f aca="false">I529/G529*100</f>
        <v>50.0000761601134</v>
      </c>
      <c r="K529" s="204" t="n">
        <f aca="false">SUM(I529/H529*100)</f>
        <v>100</v>
      </c>
    </row>
    <row r="530" customFormat="false" ht="39" hidden="false" customHeight="false" outlineLevel="0" collapsed="false">
      <c r="A530" s="200"/>
      <c r="B530" s="200"/>
      <c r="C530" s="201" t="s">
        <v>824</v>
      </c>
      <c r="D530" s="201"/>
      <c r="E530" s="202" t="s">
        <v>825</v>
      </c>
      <c r="F530" s="203" t="n">
        <f aca="false">F531+F532</f>
        <v>93455.0394</v>
      </c>
      <c r="G530" s="203" t="n">
        <f aca="false">G531+G532</f>
        <v>98525.41667</v>
      </c>
      <c r="H530" s="203" t="n">
        <f aca="false">H531+H532</f>
        <v>60275.67386</v>
      </c>
      <c r="I530" s="203" t="n">
        <f aca="false">I531+I532</f>
        <v>60275.67386</v>
      </c>
      <c r="J530" s="204" t="n">
        <f aca="false">I530/G530*100</f>
        <v>61.1777913732522</v>
      </c>
      <c r="K530" s="204" t="n">
        <f aca="false">SUM(I530/H530*100)</f>
        <v>100</v>
      </c>
    </row>
    <row r="531" customFormat="false" ht="15" hidden="false" customHeight="false" outlineLevel="0" collapsed="false">
      <c r="A531" s="200"/>
      <c r="B531" s="200"/>
      <c r="C531" s="201"/>
      <c r="D531" s="201" t="s">
        <v>366</v>
      </c>
      <c r="E531" s="202" t="s">
        <v>367</v>
      </c>
      <c r="F531" s="203" t="n">
        <v>23.3525</v>
      </c>
      <c r="G531" s="203" t="n">
        <v>23.3525</v>
      </c>
      <c r="H531" s="203" t="n">
        <v>11.67624</v>
      </c>
      <c r="I531" s="203" t="n">
        <v>11.67624</v>
      </c>
      <c r="J531" s="204" t="n">
        <f aca="false">I531/G531*100</f>
        <v>49.9999571780323</v>
      </c>
      <c r="K531" s="204" t="n">
        <f aca="false">SUM(I531/H531*100)</f>
        <v>100</v>
      </c>
    </row>
    <row r="532" customFormat="false" ht="26.25" hidden="false" customHeight="false" outlineLevel="0" collapsed="false">
      <c r="A532" s="200"/>
      <c r="B532" s="200"/>
      <c r="C532" s="201"/>
      <c r="D532" s="201" t="s">
        <v>447</v>
      </c>
      <c r="E532" s="202" t="s">
        <v>448</v>
      </c>
      <c r="F532" s="203" t="n">
        <v>93431.6869</v>
      </c>
      <c r="G532" s="203" t="n">
        <v>98502.06417</v>
      </c>
      <c r="H532" s="203" t="n">
        <v>60263.99762</v>
      </c>
      <c r="I532" s="203" t="n">
        <v>60263.99762</v>
      </c>
      <c r="J532" s="204" t="n">
        <f aca="false">I532/G532*100</f>
        <v>61.1804413722673</v>
      </c>
      <c r="K532" s="204" t="n">
        <f aca="false">SUM(I532/H532*100)</f>
        <v>100</v>
      </c>
    </row>
    <row r="533" customFormat="false" ht="15" hidden="false" customHeight="false" outlineLevel="0" collapsed="false">
      <c r="A533" s="200"/>
      <c r="B533" s="200"/>
      <c r="C533" s="201" t="s">
        <v>826</v>
      </c>
      <c r="D533" s="201"/>
      <c r="E533" s="202" t="s">
        <v>827</v>
      </c>
      <c r="F533" s="203" t="n">
        <f aca="false">F534</f>
        <v>924.1</v>
      </c>
      <c r="G533" s="203" t="n">
        <f aca="false">G534</f>
        <v>924.1</v>
      </c>
      <c r="H533" s="203" t="n">
        <f aca="false">H534</f>
        <v>480.893</v>
      </c>
      <c r="I533" s="203" t="n">
        <f aca="false">I534</f>
        <v>480.893</v>
      </c>
      <c r="J533" s="204" t="n">
        <f aca="false">I533/G533*100</f>
        <v>52.0390650362515</v>
      </c>
      <c r="K533" s="204" t="n">
        <f aca="false">SUM(I533/H533*100)</f>
        <v>100</v>
      </c>
    </row>
    <row r="534" customFormat="false" ht="26.25" hidden="false" customHeight="false" outlineLevel="0" collapsed="false">
      <c r="A534" s="200"/>
      <c r="B534" s="200"/>
      <c r="C534" s="201"/>
      <c r="D534" s="201" t="s">
        <v>447</v>
      </c>
      <c r="E534" s="202" t="s">
        <v>448</v>
      </c>
      <c r="F534" s="203" t="n">
        <v>924.1</v>
      </c>
      <c r="G534" s="203" t="n">
        <v>924.1</v>
      </c>
      <c r="H534" s="203" t="n">
        <v>480.893</v>
      </c>
      <c r="I534" s="203" t="n">
        <v>480.893</v>
      </c>
      <c r="J534" s="204" t="n">
        <f aca="false">I534/G534*100</f>
        <v>52.0390650362515</v>
      </c>
      <c r="K534" s="204" t="n">
        <f aca="false">SUM(I534/H534*100)</f>
        <v>100</v>
      </c>
    </row>
    <row r="535" customFormat="false" ht="26.25" hidden="false" customHeight="false" outlineLevel="0" collapsed="false">
      <c r="A535" s="200"/>
      <c r="B535" s="200"/>
      <c r="C535" s="201" t="s">
        <v>828</v>
      </c>
      <c r="D535" s="201"/>
      <c r="E535" s="202" t="s">
        <v>829</v>
      </c>
      <c r="F535" s="203" t="n">
        <f aca="false">F536</f>
        <v>1050</v>
      </c>
      <c r="G535" s="203" t="n">
        <f aca="false">G536</f>
        <v>1050</v>
      </c>
      <c r="H535" s="203" t="n">
        <f aca="false">H536</f>
        <v>1050</v>
      </c>
      <c r="I535" s="203" t="n">
        <f aca="false">I536</f>
        <v>1050</v>
      </c>
      <c r="J535" s="204" t="n">
        <f aca="false">I535/G535*100</f>
        <v>100</v>
      </c>
      <c r="K535" s="204" t="n">
        <f aca="false">SUM(I535/H535*100)</f>
        <v>100</v>
      </c>
    </row>
    <row r="536" customFormat="false" ht="26.25" hidden="false" customHeight="false" outlineLevel="0" collapsed="false">
      <c r="A536" s="200"/>
      <c r="B536" s="200"/>
      <c r="C536" s="201"/>
      <c r="D536" s="201" t="s">
        <v>447</v>
      </c>
      <c r="E536" s="202" t="s">
        <v>448</v>
      </c>
      <c r="F536" s="203" t="n">
        <f aca="false">F537</f>
        <v>1050</v>
      </c>
      <c r="G536" s="203" t="n">
        <f aca="false">G537</f>
        <v>1050</v>
      </c>
      <c r="H536" s="203" t="n">
        <f aca="false">H537</f>
        <v>1050</v>
      </c>
      <c r="I536" s="203" t="n">
        <f aca="false">I537</f>
        <v>1050</v>
      </c>
      <c r="J536" s="204" t="n">
        <f aca="false">I536/G536*100</f>
        <v>100</v>
      </c>
      <c r="K536" s="204" t="n">
        <f aca="false">SUM(I536/H536*100)</f>
        <v>100</v>
      </c>
    </row>
    <row r="537" customFormat="false" ht="15" hidden="false" customHeight="false" outlineLevel="0" collapsed="false">
      <c r="A537" s="200"/>
      <c r="B537" s="200"/>
      <c r="C537" s="201"/>
      <c r="D537" s="201"/>
      <c r="E537" s="202" t="s">
        <v>577</v>
      </c>
      <c r="F537" s="203" t="n">
        <v>1050</v>
      </c>
      <c r="G537" s="203" t="n">
        <v>1050</v>
      </c>
      <c r="H537" s="203" t="n">
        <v>1050</v>
      </c>
      <c r="I537" s="203" t="n">
        <v>1050</v>
      </c>
      <c r="J537" s="204" t="n">
        <f aca="false">I537/G537*100</f>
        <v>100</v>
      </c>
      <c r="K537" s="204" t="n">
        <f aca="false">SUM(I537/H537*100)</f>
        <v>100</v>
      </c>
    </row>
    <row r="538" customFormat="false" ht="15" hidden="false" customHeight="false" outlineLevel="0" collapsed="false">
      <c r="A538" s="192"/>
      <c r="B538" s="192"/>
      <c r="C538" s="192" t="s">
        <v>830</v>
      </c>
      <c r="D538" s="192"/>
      <c r="E538" s="214" t="s">
        <v>831</v>
      </c>
      <c r="F538" s="194" t="n">
        <f aca="false">F539</f>
        <v>783.5884</v>
      </c>
      <c r="G538" s="194" t="n">
        <f aca="false">G539</f>
        <v>815.6246</v>
      </c>
      <c r="H538" s="194" t="n">
        <f aca="false">H539</f>
        <v>412.262</v>
      </c>
      <c r="I538" s="194" t="n">
        <f aca="false">I539</f>
        <v>412.262</v>
      </c>
      <c r="J538" s="195" t="n">
        <f aca="false">I538/G538*100</f>
        <v>50.5455573556756</v>
      </c>
      <c r="K538" s="195" t="n">
        <f aca="false">SUM(I538/H538*100)</f>
        <v>100</v>
      </c>
    </row>
    <row r="539" customFormat="false" ht="26.25" hidden="false" customHeight="false" outlineLevel="0" collapsed="false">
      <c r="A539" s="196"/>
      <c r="B539" s="196"/>
      <c r="C539" s="196" t="s">
        <v>832</v>
      </c>
      <c r="D539" s="196"/>
      <c r="E539" s="197" t="s">
        <v>833</v>
      </c>
      <c r="F539" s="198" t="n">
        <f aca="false">F540</f>
        <v>783.5884</v>
      </c>
      <c r="G539" s="198" t="n">
        <f aca="false">G540</f>
        <v>815.6246</v>
      </c>
      <c r="H539" s="198" t="n">
        <f aca="false">H540</f>
        <v>412.262</v>
      </c>
      <c r="I539" s="198" t="n">
        <f aca="false">I540</f>
        <v>412.262</v>
      </c>
      <c r="J539" s="199" t="n">
        <f aca="false">I539/G539*100</f>
        <v>50.5455573556756</v>
      </c>
      <c r="K539" s="199" t="n">
        <f aca="false">SUM(I539/H539*100)</f>
        <v>100</v>
      </c>
    </row>
    <row r="540" customFormat="false" ht="26.25" hidden="false" customHeight="false" outlineLevel="0" collapsed="false">
      <c r="A540" s="201"/>
      <c r="B540" s="201"/>
      <c r="C540" s="201" t="s">
        <v>834</v>
      </c>
      <c r="D540" s="201"/>
      <c r="E540" s="202" t="s">
        <v>835</v>
      </c>
      <c r="F540" s="203" t="n">
        <f aca="false">F541</f>
        <v>783.5884</v>
      </c>
      <c r="G540" s="203" t="n">
        <f aca="false">G541</f>
        <v>815.6246</v>
      </c>
      <c r="H540" s="203" t="n">
        <f aca="false">H541</f>
        <v>412.262</v>
      </c>
      <c r="I540" s="203" t="n">
        <f aca="false">I541</f>
        <v>412.262</v>
      </c>
      <c r="J540" s="204" t="n">
        <f aca="false">I540/G540*100</f>
        <v>50.5455573556756</v>
      </c>
      <c r="K540" s="204" t="n">
        <f aca="false">SUM(I540/H540*100)</f>
        <v>100</v>
      </c>
    </row>
    <row r="541" customFormat="false" ht="26.25" hidden="false" customHeight="false" outlineLevel="0" collapsed="false">
      <c r="A541" s="201"/>
      <c r="B541" s="201"/>
      <c r="C541" s="201"/>
      <c r="D541" s="348" t="s">
        <v>447</v>
      </c>
      <c r="E541" s="349" t="s">
        <v>448</v>
      </c>
      <c r="F541" s="203" t="n">
        <v>783.5884</v>
      </c>
      <c r="G541" s="203" t="n">
        <v>815.6246</v>
      </c>
      <c r="H541" s="203" t="n">
        <v>412.262</v>
      </c>
      <c r="I541" s="203" t="n">
        <v>412.262</v>
      </c>
      <c r="J541" s="204" t="n">
        <f aca="false">I541/G541*100</f>
        <v>50.5455573556756</v>
      </c>
      <c r="K541" s="204" t="n">
        <f aca="false">SUM(I541/H541*100)</f>
        <v>100</v>
      </c>
    </row>
    <row r="542" customFormat="false" ht="15" hidden="false" customHeight="false" outlineLevel="0" collapsed="false">
      <c r="A542" s="281"/>
      <c r="B542" s="178" t="s">
        <v>755</v>
      </c>
      <c r="C542" s="179"/>
      <c r="D542" s="177"/>
      <c r="E542" s="180" t="s">
        <v>756</v>
      </c>
      <c r="F542" s="208" t="n">
        <f aca="false">F543</f>
        <v>386272.53527</v>
      </c>
      <c r="G542" s="208" t="n">
        <f aca="false">G543</f>
        <v>423985.40482</v>
      </c>
      <c r="H542" s="208" t="n">
        <f aca="false">H543</f>
        <v>217537.34572</v>
      </c>
      <c r="I542" s="208" t="n">
        <f aca="false">I543</f>
        <v>217537.34572</v>
      </c>
      <c r="J542" s="209" t="n">
        <f aca="false">I542/G542*100</f>
        <v>51.307743909806</v>
      </c>
      <c r="K542" s="209" t="n">
        <f aca="false">SUM(I542/H542*100)</f>
        <v>100</v>
      </c>
    </row>
    <row r="543" customFormat="false" ht="25.5" hidden="false" customHeight="false" outlineLevel="0" collapsed="false">
      <c r="A543" s="281"/>
      <c r="B543" s="178"/>
      <c r="C543" s="179" t="s">
        <v>348</v>
      </c>
      <c r="D543" s="177"/>
      <c r="E543" s="233" t="s">
        <v>349</v>
      </c>
      <c r="F543" s="208" t="n">
        <f aca="false">F544</f>
        <v>386272.53527</v>
      </c>
      <c r="G543" s="208" t="n">
        <f aca="false">G544</f>
        <v>423985.40482</v>
      </c>
      <c r="H543" s="208" t="n">
        <f aca="false">H544</f>
        <v>217537.34572</v>
      </c>
      <c r="I543" s="208" t="n">
        <f aca="false">I544</f>
        <v>217537.34572</v>
      </c>
      <c r="J543" s="209" t="n">
        <f aca="false">I543/G543*100</f>
        <v>51.307743909806</v>
      </c>
      <c r="K543" s="209" t="n">
        <f aca="false">SUM(I543/H543*100)</f>
        <v>100</v>
      </c>
    </row>
    <row r="544" customFormat="false" ht="25.5" hidden="false" customHeight="false" outlineLevel="0" collapsed="false">
      <c r="A544" s="186"/>
      <c r="B544" s="187"/>
      <c r="C544" s="188" t="s">
        <v>757</v>
      </c>
      <c r="D544" s="187"/>
      <c r="E544" s="189" t="s">
        <v>758</v>
      </c>
      <c r="F544" s="190" t="n">
        <f aca="false">F545+F580+F584</f>
        <v>386272.53527</v>
      </c>
      <c r="G544" s="190" t="n">
        <f aca="false">G545+G580+G584</f>
        <v>423985.40482</v>
      </c>
      <c r="H544" s="190" t="n">
        <f aca="false">H545+H580+H584</f>
        <v>217537.34572</v>
      </c>
      <c r="I544" s="190" t="n">
        <f aca="false">I545+I580+I584</f>
        <v>217537.34572</v>
      </c>
      <c r="J544" s="191" t="n">
        <f aca="false">I544/G544*100</f>
        <v>51.307743909806</v>
      </c>
      <c r="K544" s="191" t="n">
        <f aca="false">SUM(I544/H544*100)</f>
        <v>100</v>
      </c>
    </row>
    <row r="545" customFormat="false" ht="15" hidden="false" customHeight="false" outlineLevel="0" collapsed="false">
      <c r="A545" s="192"/>
      <c r="B545" s="192"/>
      <c r="C545" s="192" t="s">
        <v>759</v>
      </c>
      <c r="D545" s="192"/>
      <c r="E545" s="214" t="s">
        <v>760</v>
      </c>
      <c r="F545" s="194" t="n">
        <f aca="false">F546+F555+F570</f>
        <v>294713.708</v>
      </c>
      <c r="G545" s="194" t="n">
        <f aca="false">G546+G555+G570+G573</f>
        <v>330544.55652</v>
      </c>
      <c r="H545" s="194" t="n">
        <f aca="false">H546+H555+H570+H573</f>
        <v>209215.88377</v>
      </c>
      <c r="I545" s="194" t="n">
        <f aca="false">I546+I555+I570+I573</f>
        <v>209215.88377</v>
      </c>
      <c r="J545" s="195" t="n">
        <f aca="false">I545/G545*100</f>
        <v>63.2943062117379</v>
      </c>
      <c r="K545" s="195" t="n">
        <f aca="false">SUM(I545/H545*100)</f>
        <v>100</v>
      </c>
    </row>
    <row r="546" customFormat="false" ht="26.25" hidden="false" customHeight="false" outlineLevel="0" collapsed="false">
      <c r="A546" s="196"/>
      <c r="B546" s="196"/>
      <c r="C546" s="196" t="s">
        <v>836</v>
      </c>
      <c r="D546" s="196"/>
      <c r="E546" s="197" t="s">
        <v>837</v>
      </c>
      <c r="F546" s="198" t="n">
        <f aca="false">F547+F549+F551</f>
        <v>263357.3246</v>
      </c>
      <c r="G546" s="198" t="n">
        <f aca="false">G547+G549+G551</f>
        <v>285868.48632</v>
      </c>
      <c r="H546" s="198" t="n">
        <f aca="false">H547+H549+H551</f>
        <v>181528.49772</v>
      </c>
      <c r="I546" s="198" t="n">
        <f aca="false">I547+I549+I551</f>
        <v>181528.49772</v>
      </c>
      <c r="J546" s="199" t="n">
        <f aca="false">I546/G546*100</f>
        <v>63.5007027381108</v>
      </c>
      <c r="K546" s="199" t="n">
        <f aca="false">SUM(I546/H546*100)</f>
        <v>100</v>
      </c>
    </row>
    <row r="547" customFormat="false" ht="26.25" hidden="false" customHeight="false" outlineLevel="0" collapsed="false">
      <c r="A547" s="200"/>
      <c r="B547" s="200"/>
      <c r="C547" s="201" t="s">
        <v>838</v>
      </c>
      <c r="D547" s="206"/>
      <c r="E547" s="202" t="s">
        <v>839</v>
      </c>
      <c r="F547" s="203" t="n">
        <f aca="false">F548</f>
        <v>35235.9</v>
      </c>
      <c r="G547" s="203" t="n">
        <f aca="false">G548</f>
        <v>35235.92764</v>
      </c>
      <c r="H547" s="203" t="n">
        <f aca="false">H548</f>
        <v>18794.76364</v>
      </c>
      <c r="I547" s="203" t="n">
        <f aca="false">I548</f>
        <v>18794.76364</v>
      </c>
      <c r="J547" s="204" t="n">
        <f aca="false">I547/G547*100</f>
        <v>53.3397724959115</v>
      </c>
      <c r="K547" s="204" t="n">
        <f aca="false">SUM(I547/H547*100)</f>
        <v>100</v>
      </c>
    </row>
    <row r="548" customFormat="false" ht="26.25" hidden="false" customHeight="false" outlineLevel="0" collapsed="false">
      <c r="A548" s="200"/>
      <c r="B548" s="200"/>
      <c r="C548" s="201"/>
      <c r="D548" s="201" t="s">
        <v>447</v>
      </c>
      <c r="E548" s="202" t="s">
        <v>448</v>
      </c>
      <c r="F548" s="203" t="n">
        <v>35235.9</v>
      </c>
      <c r="G548" s="203" t="n">
        <v>35235.92764</v>
      </c>
      <c r="H548" s="203" t="n">
        <v>18794.76364</v>
      </c>
      <c r="I548" s="203" t="n">
        <v>18794.76364</v>
      </c>
      <c r="J548" s="204" t="n">
        <f aca="false">I548/G548*100</f>
        <v>53.3397724959115</v>
      </c>
      <c r="K548" s="204" t="n">
        <f aca="false">SUM(I548/H548*100)</f>
        <v>100</v>
      </c>
    </row>
    <row r="549" customFormat="false" ht="39" hidden="false" customHeight="false" outlineLevel="0" collapsed="false">
      <c r="A549" s="200"/>
      <c r="B549" s="200"/>
      <c r="C549" s="201" t="s">
        <v>840</v>
      </c>
      <c r="D549" s="201"/>
      <c r="E549" s="202" t="s">
        <v>841</v>
      </c>
      <c r="F549" s="203" t="n">
        <f aca="false">F550</f>
        <v>218466.3246</v>
      </c>
      <c r="G549" s="203" t="n">
        <f aca="false">G550</f>
        <v>240977.45868</v>
      </c>
      <c r="H549" s="203" t="n">
        <f aca="false">H550</f>
        <v>157200.33408</v>
      </c>
      <c r="I549" s="203" t="n">
        <f aca="false">I550</f>
        <v>157200.33408</v>
      </c>
      <c r="J549" s="204" t="n">
        <f aca="false">I549/G549*100</f>
        <v>65.2344559284071</v>
      </c>
      <c r="K549" s="204" t="n">
        <f aca="false">SUM(I549/H549*100)</f>
        <v>100</v>
      </c>
    </row>
    <row r="550" customFormat="false" ht="26.25" hidden="false" customHeight="false" outlineLevel="0" collapsed="false">
      <c r="A550" s="200"/>
      <c r="B550" s="200"/>
      <c r="C550" s="201"/>
      <c r="D550" s="201" t="s">
        <v>447</v>
      </c>
      <c r="E550" s="202" t="s">
        <v>448</v>
      </c>
      <c r="F550" s="203" t="n">
        <v>218466.3246</v>
      </c>
      <c r="G550" s="203" t="n">
        <v>240977.45868</v>
      </c>
      <c r="H550" s="203" t="n">
        <v>157200.33408</v>
      </c>
      <c r="I550" s="203" t="n">
        <v>157200.33408</v>
      </c>
      <c r="J550" s="204" t="n">
        <f aca="false">I550/G550*100</f>
        <v>65.2344559284071</v>
      </c>
      <c r="K550" s="204" t="n">
        <f aca="false">SUM(I550/H550*100)</f>
        <v>100</v>
      </c>
    </row>
    <row r="551" customFormat="false" ht="51" hidden="false" customHeight="true" outlineLevel="0" collapsed="false">
      <c r="A551" s="200"/>
      <c r="B551" s="200"/>
      <c r="C551" s="201" t="s">
        <v>842</v>
      </c>
      <c r="D551" s="201"/>
      <c r="E551" s="202" t="s">
        <v>843</v>
      </c>
      <c r="F551" s="217" t="n">
        <f aca="false">F553+F554</f>
        <v>9655.1</v>
      </c>
      <c r="G551" s="217" t="n">
        <f aca="false">G553+G554</f>
        <v>9655.1</v>
      </c>
      <c r="H551" s="217" t="n">
        <f aca="false">H553+H554</f>
        <v>5533.4</v>
      </c>
      <c r="I551" s="217" t="n">
        <f aca="false">I553+I554</f>
        <v>5533.4</v>
      </c>
      <c r="J551" s="218" t="n">
        <f aca="false">I551/G551*100</f>
        <v>57.3106441155452</v>
      </c>
      <c r="K551" s="218" t="n">
        <f aca="false">SUM(I551/H551*100)</f>
        <v>100</v>
      </c>
    </row>
    <row r="552" customFormat="false" ht="26.25" hidden="false" customHeight="false" outlineLevel="0" collapsed="false">
      <c r="A552" s="200"/>
      <c r="B552" s="200"/>
      <c r="C552" s="201"/>
      <c r="D552" s="201" t="s">
        <v>447</v>
      </c>
      <c r="E552" s="202" t="s">
        <v>448</v>
      </c>
      <c r="F552" s="217" t="n">
        <f aca="false">F553+F554</f>
        <v>9655.1</v>
      </c>
      <c r="G552" s="217" t="n">
        <f aca="false">G553+G554</f>
        <v>9655.1</v>
      </c>
      <c r="H552" s="217" t="n">
        <f aca="false">H553+H554</f>
        <v>5533.4</v>
      </c>
      <c r="I552" s="217" t="n">
        <f aca="false">I553+I554</f>
        <v>5533.4</v>
      </c>
      <c r="J552" s="218" t="n">
        <f aca="false">I552/G552*100</f>
        <v>57.3106441155452</v>
      </c>
      <c r="K552" s="218" t="n">
        <f aca="false">SUM(I552/H552*100)</f>
        <v>100</v>
      </c>
    </row>
    <row r="553" customFormat="false" ht="15" hidden="false" customHeight="false" outlineLevel="0" collapsed="false">
      <c r="A553" s="200"/>
      <c r="B553" s="200"/>
      <c r="C553" s="201"/>
      <c r="D553" s="201"/>
      <c r="E553" s="202" t="s">
        <v>577</v>
      </c>
      <c r="F553" s="203" t="n">
        <v>8930.9</v>
      </c>
      <c r="G553" s="203" t="n">
        <v>8930.9</v>
      </c>
      <c r="H553" s="203" t="n">
        <v>5080.9</v>
      </c>
      <c r="I553" s="203" t="n">
        <v>5080.9</v>
      </c>
      <c r="J553" s="204" t="n">
        <f aca="false">I553/G553*100</f>
        <v>56.8912427638872</v>
      </c>
      <c r="K553" s="204" t="n">
        <f aca="false">SUM(I553/H553*100)</f>
        <v>100</v>
      </c>
    </row>
    <row r="554" customFormat="false" ht="15" hidden="false" customHeight="false" outlineLevel="0" collapsed="false">
      <c r="A554" s="200"/>
      <c r="B554" s="200"/>
      <c r="C554" s="201"/>
      <c r="D554" s="201"/>
      <c r="E554" s="202" t="s">
        <v>722</v>
      </c>
      <c r="F554" s="203" t="n">
        <v>724.2</v>
      </c>
      <c r="G554" s="203" t="n">
        <v>724.2</v>
      </c>
      <c r="H554" s="203" t="n">
        <v>452.5</v>
      </c>
      <c r="I554" s="203" t="n">
        <v>452.5</v>
      </c>
      <c r="J554" s="204" t="n">
        <f aca="false">I554/G554*100</f>
        <v>62.4827395747031</v>
      </c>
      <c r="K554" s="204" t="n">
        <f aca="false">SUM(I554/H554*100)</f>
        <v>100</v>
      </c>
    </row>
    <row r="555" customFormat="false" ht="39" hidden="false" customHeight="false" outlineLevel="0" collapsed="false">
      <c r="A555" s="196"/>
      <c r="B555" s="196"/>
      <c r="C555" s="196" t="s">
        <v>844</v>
      </c>
      <c r="D555" s="196"/>
      <c r="E555" s="197" t="s">
        <v>845</v>
      </c>
      <c r="F555" s="198" t="n">
        <f aca="false">F556+F558+F560+F562+F564</f>
        <v>30927.9</v>
      </c>
      <c r="G555" s="198" t="n">
        <f aca="false">G556+G558+G560+G562+G564+G566+G568</f>
        <v>22058.8</v>
      </c>
      <c r="H555" s="198" t="n">
        <f aca="false">H556+H558+H560+H562+H564+H566+H568</f>
        <v>13534.53268</v>
      </c>
      <c r="I555" s="198" t="n">
        <f aca="false">I556+I558+I560+I562+I564+I566+I568</f>
        <v>13534.53268</v>
      </c>
      <c r="J555" s="199" t="n">
        <f aca="false">I555/G555*100</f>
        <v>61.3566135963878</v>
      </c>
      <c r="K555" s="199" t="n">
        <f aca="false">SUM(I555/H555*100)</f>
        <v>100</v>
      </c>
    </row>
    <row r="556" customFormat="false" ht="15" hidden="false" customHeight="false" outlineLevel="0" collapsed="false">
      <c r="A556" s="200"/>
      <c r="B556" s="200"/>
      <c r="C556" s="201" t="s">
        <v>846</v>
      </c>
      <c r="D556" s="201"/>
      <c r="E556" s="202" t="s">
        <v>847</v>
      </c>
      <c r="F556" s="203" t="n">
        <f aca="false">F557</f>
        <v>7208.4</v>
      </c>
      <c r="G556" s="203" t="n">
        <f aca="false">G557</f>
        <v>7208.4</v>
      </c>
      <c r="H556" s="203" t="n">
        <f aca="false">H557</f>
        <v>4336.65</v>
      </c>
      <c r="I556" s="203" t="n">
        <f aca="false">I557</f>
        <v>4336.65</v>
      </c>
      <c r="J556" s="204" t="n">
        <f aca="false">I556/G556*100</f>
        <v>60.1610620942234</v>
      </c>
      <c r="K556" s="204" t="n">
        <f aca="false">SUM(I556/H556*100)</f>
        <v>100</v>
      </c>
    </row>
    <row r="557" customFormat="false" ht="26.25" hidden="false" customHeight="false" outlineLevel="0" collapsed="false">
      <c r="A557" s="200"/>
      <c r="B557" s="200"/>
      <c r="C557" s="201"/>
      <c r="D557" s="201" t="s">
        <v>447</v>
      </c>
      <c r="E557" s="202" t="s">
        <v>448</v>
      </c>
      <c r="F557" s="203" t="n">
        <v>7208.4</v>
      </c>
      <c r="G557" s="203" t="n">
        <v>7208.4</v>
      </c>
      <c r="H557" s="203" t="n">
        <v>4336.65</v>
      </c>
      <c r="I557" s="203" t="n">
        <v>4336.65</v>
      </c>
      <c r="J557" s="204" t="n">
        <f aca="false">I557/G557*100</f>
        <v>60.1610620942234</v>
      </c>
      <c r="K557" s="204" t="n">
        <f aca="false">SUM(I557/H557*100)</f>
        <v>100</v>
      </c>
    </row>
    <row r="558" customFormat="false" ht="26.25" hidden="false" customHeight="false" outlineLevel="0" collapsed="false">
      <c r="A558" s="200"/>
      <c r="B558" s="200"/>
      <c r="C558" s="201" t="s">
        <v>848</v>
      </c>
      <c r="D558" s="201"/>
      <c r="E558" s="202" t="s">
        <v>849</v>
      </c>
      <c r="F558" s="203" t="n">
        <f aca="false">F559</f>
        <v>419.8</v>
      </c>
      <c r="G558" s="203" t="n">
        <f aca="false">G559</f>
        <v>419.8</v>
      </c>
      <c r="H558" s="203" t="n">
        <f aca="false">H559</f>
        <v>250.16</v>
      </c>
      <c r="I558" s="203" t="n">
        <f aca="false">I559</f>
        <v>250.16</v>
      </c>
      <c r="J558" s="204" t="n">
        <f aca="false">I558/G558*100</f>
        <v>59.5902810862315</v>
      </c>
      <c r="K558" s="204" t="n">
        <f aca="false">SUM(I558/H558*100)</f>
        <v>100</v>
      </c>
    </row>
    <row r="559" customFormat="false" ht="26.25" hidden="false" customHeight="false" outlineLevel="0" collapsed="false">
      <c r="A559" s="200"/>
      <c r="B559" s="200"/>
      <c r="C559" s="201"/>
      <c r="D559" s="201" t="s">
        <v>447</v>
      </c>
      <c r="E559" s="202" t="s">
        <v>448</v>
      </c>
      <c r="F559" s="203" t="n">
        <v>419.8</v>
      </c>
      <c r="G559" s="203" t="n">
        <v>419.8</v>
      </c>
      <c r="H559" s="203" t="n">
        <v>250.16</v>
      </c>
      <c r="I559" s="203" t="n">
        <v>250.16</v>
      </c>
      <c r="J559" s="204" t="n">
        <f aca="false">I559/G559*100</f>
        <v>59.5902810862315</v>
      </c>
      <c r="K559" s="204" t="n">
        <f aca="false">SUM(I559/H559*100)</f>
        <v>100</v>
      </c>
    </row>
    <row r="560" customFormat="false" ht="26.25" hidden="false" customHeight="false" outlineLevel="0" collapsed="false">
      <c r="A560" s="200"/>
      <c r="B560" s="200"/>
      <c r="C560" s="201" t="s">
        <v>850</v>
      </c>
      <c r="D560" s="201"/>
      <c r="E560" s="202" t="s">
        <v>851</v>
      </c>
      <c r="F560" s="203" t="n">
        <f aca="false">F561</f>
        <v>113.8</v>
      </c>
      <c r="G560" s="203" t="n">
        <f aca="false">G561</f>
        <v>113.8</v>
      </c>
      <c r="H560" s="203" t="n">
        <f aca="false">H561</f>
        <v>75.9</v>
      </c>
      <c r="I560" s="203" t="n">
        <f aca="false">I561</f>
        <v>75.9</v>
      </c>
      <c r="J560" s="204" t="n">
        <f aca="false">I560/G560*100</f>
        <v>66.6959578207381</v>
      </c>
      <c r="K560" s="204" t="n">
        <f aca="false">SUM(I560/H560*100)</f>
        <v>100</v>
      </c>
    </row>
    <row r="561" customFormat="false" ht="26.25" hidden="false" customHeight="false" outlineLevel="0" collapsed="false">
      <c r="A561" s="200"/>
      <c r="B561" s="200"/>
      <c r="C561" s="201"/>
      <c r="D561" s="201" t="s">
        <v>447</v>
      </c>
      <c r="E561" s="202" t="s">
        <v>448</v>
      </c>
      <c r="F561" s="203" t="n">
        <v>113.8</v>
      </c>
      <c r="G561" s="203" t="n">
        <v>113.8</v>
      </c>
      <c r="H561" s="203" t="n">
        <v>75.9</v>
      </c>
      <c r="I561" s="203" t="n">
        <v>75.9</v>
      </c>
      <c r="J561" s="204" t="n">
        <f aca="false">I561/G561*100</f>
        <v>66.6959578207381</v>
      </c>
      <c r="K561" s="204" t="n">
        <f aca="false">SUM(I561/H561*100)</f>
        <v>100</v>
      </c>
    </row>
    <row r="562" customFormat="false" ht="39" hidden="false" customHeight="false" outlineLevel="0" collapsed="false">
      <c r="A562" s="200"/>
      <c r="B562" s="200"/>
      <c r="C562" s="201" t="s">
        <v>852</v>
      </c>
      <c r="D562" s="201"/>
      <c r="E562" s="202" t="s">
        <v>853</v>
      </c>
      <c r="F562" s="203" t="n">
        <f aca="false">F563</f>
        <v>11589.1</v>
      </c>
      <c r="G562" s="203" t="n">
        <v>0</v>
      </c>
      <c r="H562" s="203" t="n">
        <v>0</v>
      </c>
      <c r="I562" s="203" t="n">
        <f aca="false">I563</f>
        <v>0</v>
      </c>
      <c r="J562" s="204"/>
      <c r="K562" s="204"/>
    </row>
    <row r="563" customFormat="false" ht="26.25" hidden="false" customHeight="false" outlineLevel="0" collapsed="false">
      <c r="A563" s="200"/>
      <c r="B563" s="200"/>
      <c r="C563" s="201"/>
      <c r="D563" s="201" t="s">
        <v>447</v>
      </c>
      <c r="E563" s="202" t="s">
        <v>448</v>
      </c>
      <c r="F563" s="203" t="n">
        <v>11589.1</v>
      </c>
      <c r="G563" s="203" t="n">
        <v>0</v>
      </c>
      <c r="H563" s="203" t="n">
        <v>0</v>
      </c>
      <c r="I563" s="203" t="n">
        <v>0</v>
      </c>
      <c r="J563" s="204"/>
      <c r="K563" s="204"/>
    </row>
    <row r="564" customFormat="false" ht="26.25" hidden="false" customHeight="false" outlineLevel="0" collapsed="false">
      <c r="A564" s="200"/>
      <c r="B564" s="200"/>
      <c r="C564" s="201" t="s">
        <v>854</v>
      </c>
      <c r="D564" s="201"/>
      <c r="E564" s="202" t="s">
        <v>855</v>
      </c>
      <c r="F564" s="203" t="n">
        <f aca="false">F565</f>
        <v>11596.8</v>
      </c>
      <c r="G564" s="203" t="n">
        <f aca="false">G565</f>
        <v>12070.8</v>
      </c>
      <c r="H564" s="203" t="n">
        <f aca="false">H565</f>
        <v>6754.42268</v>
      </c>
      <c r="I564" s="203" t="n">
        <f aca="false">I565</f>
        <v>6754.42268</v>
      </c>
      <c r="J564" s="204" t="n">
        <f aca="false">I564/G564*100</f>
        <v>55.9567110713457</v>
      </c>
      <c r="K564" s="204" t="n">
        <f aca="false">SUM(I564/H564*100)</f>
        <v>100</v>
      </c>
    </row>
    <row r="565" customFormat="false" ht="26.25" hidden="false" customHeight="false" outlineLevel="0" collapsed="false">
      <c r="A565" s="200"/>
      <c r="B565" s="200"/>
      <c r="C565" s="201"/>
      <c r="D565" s="201" t="s">
        <v>447</v>
      </c>
      <c r="E565" s="202" t="s">
        <v>448</v>
      </c>
      <c r="F565" s="203" t="n">
        <v>11596.8</v>
      </c>
      <c r="G565" s="203" t="n">
        <v>12070.8</v>
      </c>
      <c r="H565" s="203" t="n">
        <v>6754.42268</v>
      </c>
      <c r="I565" s="203" t="n">
        <v>6754.42268</v>
      </c>
      <c r="J565" s="204" t="n">
        <f aca="false">I565/G565*100</f>
        <v>55.9567110713457</v>
      </c>
      <c r="K565" s="204" t="n">
        <f aca="false">SUM(I565/H565*100)</f>
        <v>100</v>
      </c>
    </row>
    <row r="566" customFormat="false" ht="39" hidden="false" customHeight="false" outlineLevel="0" collapsed="false">
      <c r="A566" s="200"/>
      <c r="B566" s="200"/>
      <c r="C566" s="201" t="s">
        <v>856</v>
      </c>
      <c r="D566" s="201"/>
      <c r="E566" s="202" t="s">
        <v>857</v>
      </c>
      <c r="F566" s="203" t="n">
        <v>0</v>
      </c>
      <c r="G566" s="203" t="n">
        <f aca="false">G567</f>
        <v>386</v>
      </c>
      <c r="H566" s="203" t="n">
        <f aca="false">H567</f>
        <v>257.4</v>
      </c>
      <c r="I566" s="203" t="n">
        <f aca="false">I567</f>
        <v>257.4</v>
      </c>
      <c r="J566" s="204" t="n">
        <f aca="false">I566/G566*100</f>
        <v>66.6839378238342</v>
      </c>
      <c r="K566" s="204" t="n">
        <f aca="false">SUM(I566/H566*100)</f>
        <v>100</v>
      </c>
    </row>
    <row r="567" customFormat="false" ht="26.25" hidden="false" customHeight="false" outlineLevel="0" collapsed="false">
      <c r="A567" s="200"/>
      <c r="B567" s="200"/>
      <c r="C567" s="201"/>
      <c r="D567" s="201" t="s">
        <v>447</v>
      </c>
      <c r="E567" s="202" t="s">
        <v>448</v>
      </c>
      <c r="F567" s="203" t="n">
        <v>0</v>
      </c>
      <c r="G567" s="203" t="n">
        <v>386</v>
      </c>
      <c r="H567" s="203" t="n">
        <v>257.4</v>
      </c>
      <c r="I567" s="203" t="n">
        <v>257.4</v>
      </c>
      <c r="J567" s="204" t="n">
        <f aca="false">I567/G567*100</f>
        <v>66.6839378238342</v>
      </c>
      <c r="K567" s="204" t="n">
        <f aca="false">SUM(I567/H567*100)</f>
        <v>100</v>
      </c>
    </row>
    <row r="568" customFormat="false" ht="26.25" hidden="false" customHeight="false" outlineLevel="0" collapsed="false">
      <c r="A568" s="200"/>
      <c r="B568" s="200"/>
      <c r="C568" s="201" t="s">
        <v>858</v>
      </c>
      <c r="D568" s="201"/>
      <c r="E568" s="202" t="s">
        <v>859</v>
      </c>
      <c r="F568" s="203" t="n">
        <v>0</v>
      </c>
      <c r="G568" s="203" t="n">
        <f aca="false">G569</f>
        <v>1860</v>
      </c>
      <c r="H568" s="203" t="n">
        <f aca="false">H569</f>
        <v>1860</v>
      </c>
      <c r="I568" s="203" t="n">
        <f aca="false">I569</f>
        <v>1860</v>
      </c>
      <c r="J568" s="204" t="n">
        <f aca="false">I568/G568*100</f>
        <v>100</v>
      </c>
      <c r="K568" s="204" t="n">
        <f aca="false">SUM(I568/H568*100)</f>
        <v>100</v>
      </c>
    </row>
    <row r="569" customFormat="false" ht="26.25" hidden="false" customHeight="false" outlineLevel="0" collapsed="false">
      <c r="A569" s="200"/>
      <c r="B569" s="200"/>
      <c r="C569" s="201"/>
      <c r="D569" s="201" t="s">
        <v>447</v>
      </c>
      <c r="E569" s="202" t="s">
        <v>448</v>
      </c>
      <c r="F569" s="203" t="n">
        <v>0</v>
      </c>
      <c r="G569" s="203" t="n">
        <v>1860</v>
      </c>
      <c r="H569" s="203" t="n">
        <v>1860</v>
      </c>
      <c r="I569" s="203" t="n">
        <v>1860</v>
      </c>
      <c r="J569" s="204" t="n">
        <f aca="false">I569/G569*100</f>
        <v>100</v>
      </c>
      <c r="K569" s="204" t="n">
        <f aca="false">SUM(I569/H569*100)</f>
        <v>100</v>
      </c>
    </row>
    <row r="570" s="210" customFormat="true" ht="25.5" hidden="false" customHeight="false" outlineLevel="0" collapsed="false">
      <c r="A570" s="350"/>
      <c r="B570" s="350"/>
      <c r="C570" s="245" t="s">
        <v>860</v>
      </c>
      <c r="D570" s="244"/>
      <c r="E570" s="351" t="s">
        <v>861</v>
      </c>
      <c r="F570" s="198" t="n">
        <f aca="false">F571</f>
        <v>428.4834</v>
      </c>
      <c r="G570" s="198" t="n">
        <f aca="false">G571</f>
        <v>0</v>
      </c>
      <c r="H570" s="198" t="n">
        <f aca="false">H571</f>
        <v>0</v>
      </c>
      <c r="I570" s="198" t="n">
        <f aca="false">I571</f>
        <v>0</v>
      </c>
      <c r="J570" s="199"/>
      <c r="K570" s="199"/>
    </row>
    <row r="571" customFormat="false" ht="39" hidden="false" customHeight="false" outlineLevel="0" collapsed="false">
      <c r="A571" s="200"/>
      <c r="B571" s="200"/>
      <c r="C571" s="352" t="s">
        <v>862</v>
      </c>
      <c r="D571" s="352"/>
      <c r="E571" s="202" t="s">
        <v>863</v>
      </c>
      <c r="F571" s="203" t="n">
        <f aca="false">F572</f>
        <v>428.4834</v>
      </c>
      <c r="G571" s="203" t="n">
        <f aca="false">G572</f>
        <v>0</v>
      </c>
      <c r="H571" s="203" t="n">
        <f aca="false">H572</f>
        <v>0</v>
      </c>
      <c r="I571" s="203" t="n">
        <f aca="false">I572</f>
        <v>0</v>
      </c>
      <c r="J571" s="204"/>
      <c r="K571" s="204"/>
    </row>
    <row r="572" customFormat="false" ht="26.25" hidden="false" customHeight="false" outlineLevel="0" collapsed="false">
      <c r="A572" s="200"/>
      <c r="B572" s="200"/>
      <c r="C572" s="352"/>
      <c r="D572" s="352" t="s">
        <v>447</v>
      </c>
      <c r="E572" s="353" t="s">
        <v>448</v>
      </c>
      <c r="F572" s="203" t="n">
        <v>428.4834</v>
      </c>
      <c r="G572" s="203" t="n">
        <v>0</v>
      </c>
      <c r="H572" s="203" t="n">
        <v>0</v>
      </c>
      <c r="I572" s="203" t="n">
        <v>0</v>
      </c>
      <c r="J572" s="204"/>
      <c r="K572" s="204"/>
    </row>
    <row r="573" s="210" customFormat="true" ht="25.5" hidden="false" customHeight="false" outlineLevel="0" collapsed="false">
      <c r="A573" s="350"/>
      <c r="B573" s="350"/>
      <c r="C573" s="245" t="s">
        <v>864</v>
      </c>
      <c r="D573" s="244"/>
      <c r="E573" s="351" t="s">
        <v>865</v>
      </c>
      <c r="F573" s="198" t="n">
        <f aca="false">F576</f>
        <v>0</v>
      </c>
      <c r="G573" s="198" t="n">
        <f aca="false">G576+G574+G578</f>
        <v>22617.2702</v>
      </c>
      <c r="H573" s="198" t="n">
        <f aca="false">H576+H574+H578</f>
        <v>14152.85337</v>
      </c>
      <c r="I573" s="198" t="n">
        <f aca="false">I576+I574+I578</f>
        <v>14152.85337</v>
      </c>
      <c r="J573" s="199" t="n">
        <f aca="false">I573/G573*100</f>
        <v>62.5754268523529</v>
      </c>
      <c r="K573" s="199" t="n">
        <f aca="false">SUM(I573/H573*100)</f>
        <v>100</v>
      </c>
    </row>
    <row r="574" customFormat="false" ht="39" hidden="false" customHeight="false" outlineLevel="0" collapsed="false">
      <c r="A574" s="200"/>
      <c r="B574" s="200"/>
      <c r="C574" s="352" t="s">
        <v>866</v>
      </c>
      <c r="D574" s="352"/>
      <c r="E574" s="202" t="s">
        <v>867</v>
      </c>
      <c r="F574" s="203" t="n">
        <f aca="false">F575</f>
        <v>0</v>
      </c>
      <c r="G574" s="203" t="n">
        <f aca="false">G575</f>
        <v>267</v>
      </c>
      <c r="H574" s="203" t="n">
        <f aca="false">H575</f>
        <v>154.5</v>
      </c>
      <c r="I574" s="203" t="n">
        <f aca="false">I575</f>
        <v>154.5</v>
      </c>
      <c r="J574" s="204" t="n">
        <f aca="false">I574/G574*100</f>
        <v>57.8651685393258</v>
      </c>
      <c r="K574" s="204" t="n">
        <f aca="false">SUM(I574/H574*100)</f>
        <v>100</v>
      </c>
    </row>
    <row r="575" customFormat="false" ht="26.25" hidden="false" customHeight="false" outlineLevel="0" collapsed="false">
      <c r="A575" s="200"/>
      <c r="B575" s="200"/>
      <c r="C575" s="352"/>
      <c r="D575" s="352" t="s">
        <v>447</v>
      </c>
      <c r="E575" s="353" t="s">
        <v>448</v>
      </c>
      <c r="F575" s="203" t="n">
        <v>0</v>
      </c>
      <c r="G575" s="203" t="n">
        <v>267</v>
      </c>
      <c r="H575" s="203" t="n">
        <v>154.5</v>
      </c>
      <c r="I575" s="203" t="n">
        <v>154.5</v>
      </c>
      <c r="J575" s="204" t="n">
        <f aca="false">I575/G575*100</f>
        <v>57.8651685393258</v>
      </c>
      <c r="K575" s="204" t="n">
        <f aca="false">SUM(I575/H575*100)</f>
        <v>100</v>
      </c>
    </row>
    <row r="576" customFormat="false" ht="39" hidden="false" customHeight="false" outlineLevel="0" collapsed="false">
      <c r="A576" s="200"/>
      <c r="B576" s="200"/>
      <c r="C576" s="352" t="s">
        <v>868</v>
      </c>
      <c r="D576" s="352"/>
      <c r="E576" s="202" t="s">
        <v>863</v>
      </c>
      <c r="F576" s="203" t="n">
        <v>0</v>
      </c>
      <c r="G576" s="203" t="n">
        <f aca="false">G577</f>
        <v>429.7702</v>
      </c>
      <c r="H576" s="203" t="n">
        <f aca="false">H577</f>
        <v>273.75337</v>
      </c>
      <c r="I576" s="203" t="n">
        <f aca="false">I577</f>
        <v>273.75337</v>
      </c>
      <c r="J576" s="204" t="n">
        <f aca="false">I576/G576*100</f>
        <v>63.6976156094583</v>
      </c>
      <c r="K576" s="204" t="n">
        <f aca="false">SUM(I576/H576*100)</f>
        <v>100</v>
      </c>
    </row>
    <row r="577" customFormat="false" ht="26.25" hidden="false" customHeight="false" outlineLevel="0" collapsed="false">
      <c r="A577" s="200"/>
      <c r="B577" s="200"/>
      <c r="C577" s="352"/>
      <c r="D577" s="352" t="s">
        <v>447</v>
      </c>
      <c r="E577" s="353" t="s">
        <v>448</v>
      </c>
      <c r="F577" s="203" t="n">
        <v>0</v>
      </c>
      <c r="G577" s="203" t="n">
        <v>429.7702</v>
      </c>
      <c r="H577" s="203" t="n">
        <v>273.75337</v>
      </c>
      <c r="I577" s="203" t="n">
        <v>273.75337</v>
      </c>
      <c r="J577" s="204" t="n">
        <f aca="false">I577/G577*100</f>
        <v>63.6976156094583</v>
      </c>
      <c r="K577" s="204" t="n">
        <f aca="false">SUM(I577/H577*100)</f>
        <v>100</v>
      </c>
    </row>
    <row r="578" customFormat="false" ht="39" hidden="false" customHeight="false" outlineLevel="0" collapsed="false">
      <c r="A578" s="200"/>
      <c r="B578" s="200"/>
      <c r="C578" s="352" t="s">
        <v>869</v>
      </c>
      <c r="D578" s="352"/>
      <c r="E578" s="202" t="s">
        <v>853</v>
      </c>
      <c r="F578" s="203" t="n">
        <v>0</v>
      </c>
      <c r="G578" s="203" t="n">
        <f aca="false">G579</f>
        <v>21920.5</v>
      </c>
      <c r="H578" s="203" t="n">
        <f aca="false">H579</f>
        <v>13724.6</v>
      </c>
      <c r="I578" s="203" t="n">
        <f aca="false">I579</f>
        <v>13724.6</v>
      </c>
      <c r="J578" s="204" t="n">
        <f aca="false">I578/G578*100</f>
        <v>62.610798111357</v>
      </c>
      <c r="K578" s="204" t="n">
        <f aca="false">SUM(I578/H578*100)</f>
        <v>100</v>
      </c>
    </row>
    <row r="579" customFormat="false" ht="26.25" hidden="false" customHeight="false" outlineLevel="0" collapsed="false">
      <c r="A579" s="200"/>
      <c r="B579" s="200"/>
      <c r="C579" s="352"/>
      <c r="D579" s="352" t="s">
        <v>447</v>
      </c>
      <c r="E579" s="353" t="s">
        <v>448</v>
      </c>
      <c r="F579" s="203" t="n">
        <v>0</v>
      </c>
      <c r="G579" s="203" t="n">
        <v>21920.5</v>
      </c>
      <c r="H579" s="203" t="n">
        <v>13724.6</v>
      </c>
      <c r="I579" s="203" t="n">
        <v>13724.6</v>
      </c>
      <c r="J579" s="204" t="n">
        <f aca="false">I579/G579*100</f>
        <v>62.610798111357</v>
      </c>
      <c r="K579" s="204" t="n">
        <f aca="false">SUM(I579/H579*100)</f>
        <v>100</v>
      </c>
    </row>
    <row r="580" customFormat="false" ht="15" hidden="false" customHeight="false" outlineLevel="0" collapsed="false">
      <c r="A580" s="192"/>
      <c r="B580" s="192"/>
      <c r="C580" s="192" t="s">
        <v>830</v>
      </c>
      <c r="D580" s="192"/>
      <c r="E580" s="214" t="s">
        <v>831</v>
      </c>
      <c r="F580" s="194" t="n">
        <f aca="false">F581</f>
        <v>5104.0924</v>
      </c>
      <c r="G580" s="194" t="n">
        <f aca="false">G581</f>
        <v>5311.471</v>
      </c>
      <c r="H580" s="194" t="n">
        <f aca="false">H581</f>
        <v>3065.818</v>
      </c>
      <c r="I580" s="194" t="n">
        <f aca="false">I581</f>
        <v>3065.818</v>
      </c>
      <c r="J580" s="195" t="n">
        <f aca="false">I580/G580*100</f>
        <v>57.7206954532935</v>
      </c>
      <c r="K580" s="195" t="n">
        <f aca="false">SUM(I580/H580*100)</f>
        <v>100</v>
      </c>
    </row>
    <row r="581" customFormat="false" ht="26.25" hidden="false" customHeight="false" outlineLevel="0" collapsed="false">
      <c r="A581" s="196"/>
      <c r="B581" s="196"/>
      <c r="C581" s="196" t="s">
        <v>832</v>
      </c>
      <c r="D581" s="196"/>
      <c r="E581" s="197" t="s">
        <v>833</v>
      </c>
      <c r="F581" s="198" t="n">
        <f aca="false">F582</f>
        <v>5104.0924</v>
      </c>
      <c r="G581" s="198" t="n">
        <f aca="false">G582</f>
        <v>5311.471</v>
      </c>
      <c r="H581" s="198" t="n">
        <f aca="false">H582</f>
        <v>3065.818</v>
      </c>
      <c r="I581" s="198" t="n">
        <f aca="false">I582</f>
        <v>3065.818</v>
      </c>
      <c r="J581" s="199" t="n">
        <f aca="false">I581/G581*100</f>
        <v>57.7206954532935</v>
      </c>
      <c r="K581" s="199" t="n">
        <f aca="false">SUM(I581/H581*100)</f>
        <v>100</v>
      </c>
    </row>
    <row r="582" customFormat="false" ht="26.25" hidden="false" customHeight="false" outlineLevel="0" collapsed="false">
      <c r="A582" s="200"/>
      <c r="B582" s="200"/>
      <c r="C582" s="201" t="s">
        <v>834</v>
      </c>
      <c r="D582" s="201"/>
      <c r="E582" s="202" t="s">
        <v>835</v>
      </c>
      <c r="F582" s="203" t="n">
        <f aca="false">F583</f>
        <v>5104.0924</v>
      </c>
      <c r="G582" s="203" t="n">
        <f aca="false">G583</f>
        <v>5311.471</v>
      </c>
      <c r="H582" s="203" t="n">
        <f aca="false">H583</f>
        <v>3065.818</v>
      </c>
      <c r="I582" s="203" t="n">
        <f aca="false">I583</f>
        <v>3065.818</v>
      </c>
      <c r="J582" s="204" t="n">
        <f aca="false">I582/G582*100</f>
        <v>57.7206954532935</v>
      </c>
      <c r="K582" s="204" t="n">
        <f aca="false">SUM(I582/H582*100)</f>
        <v>100</v>
      </c>
    </row>
    <row r="583" customFormat="false" ht="26.25" hidden="false" customHeight="false" outlineLevel="0" collapsed="false">
      <c r="A583" s="200"/>
      <c r="B583" s="200"/>
      <c r="C583" s="201"/>
      <c r="D583" s="348" t="s">
        <v>447</v>
      </c>
      <c r="E583" s="349" t="s">
        <v>448</v>
      </c>
      <c r="F583" s="203" t="n">
        <v>5104.0924</v>
      </c>
      <c r="G583" s="203" t="n">
        <v>5311.471</v>
      </c>
      <c r="H583" s="203" t="n">
        <v>3065.818</v>
      </c>
      <c r="I583" s="203" t="n">
        <v>3065.818</v>
      </c>
      <c r="J583" s="204" t="n">
        <f aca="false">I583/G583*100</f>
        <v>57.7206954532935</v>
      </c>
      <c r="K583" s="204" t="n">
        <f aca="false">SUM(I583/H583*100)</f>
        <v>100</v>
      </c>
    </row>
    <row r="584" customFormat="false" ht="26.25" hidden="false" customHeight="false" outlineLevel="0" collapsed="false">
      <c r="A584" s="192"/>
      <c r="B584" s="192"/>
      <c r="C584" s="192" t="s">
        <v>870</v>
      </c>
      <c r="D584" s="192"/>
      <c r="E584" s="214" t="s">
        <v>871</v>
      </c>
      <c r="F584" s="194" t="n">
        <f aca="false">F585</f>
        <v>86454.73487</v>
      </c>
      <c r="G584" s="194" t="n">
        <f aca="false">G585+G595+G600</f>
        <v>88129.3773</v>
      </c>
      <c r="H584" s="194" t="n">
        <f aca="false">H585+H595+H600</f>
        <v>5255.64395</v>
      </c>
      <c r="I584" s="194" t="n">
        <f aca="false">I585+I595+I600</f>
        <v>5255.64395</v>
      </c>
      <c r="J584" s="195" t="n">
        <f aca="false">I584/G584*100</f>
        <v>5.96355507211782</v>
      </c>
      <c r="K584" s="195" t="n">
        <f aca="false">SUM(I584/H584*100)</f>
        <v>100</v>
      </c>
    </row>
    <row r="585" customFormat="false" ht="26.25" hidden="false" customHeight="false" outlineLevel="0" collapsed="false">
      <c r="A585" s="215"/>
      <c r="B585" s="215"/>
      <c r="C585" s="196" t="s">
        <v>872</v>
      </c>
      <c r="D585" s="215"/>
      <c r="E585" s="197" t="s">
        <v>873</v>
      </c>
      <c r="F585" s="198" t="n">
        <f aca="false">+F586+F590</f>
        <v>86454.73487</v>
      </c>
      <c r="G585" s="198" t="n">
        <f aca="false">+G586+G590</f>
        <v>0</v>
      </c>
      <c r="H585" s="198" t="n">
        <f aca="false">+H586+H590</f>
        <v>0</v>
      </c>
      <c r="I585" s="198" t="n">
        <f aca="false">+I586+I590</f>
        <v>0</v>
      </c>
      <c r="J585" s="199"/>
      <c r="K585" s="199"/>
    </row>
    <row r="586" customFormat="false" ht="38.25" hidden="false" customHeight="false" outlineLevel="0" collapsed="false">
      <c r="A586" s="200"/>
      <c r="B586" s="200"/>
      <c r="C586" s="201" t="s">
        <v>874</v>
      </c>
      <c r="D586" s="201"/>
      <c r="E586" s="211" t="s">
        <v>875</v>
      </c>
      <c r="F586" s="212" t="n">
        <f aca="false">F587</f>
        <v>18400</v>
      </c>
      <c r="G586" s="212" t="n">
        <f aca="false">G587</f>
        <v>0</v>
      </c>
      <c r="H586" s="212" t="n">
        <f aca="false">H587</f>
        <v>0</v>
      </c>
      <c r="I586" s="212" t="n">
        <f aca="false">I587</f>
        <v>0</v>
      </c>
      <c r="J586" s="213"/>
      <c r="K586" s="213"/>
    </row>
    <row r="587" customFormat="false" ht="26.25" hidden="false" customHeight="false" outlineLevel="0" collapsed="false">
      <c r="A587" s="200"/>
      <c r="B587" s="200"/>
      <c r="C587" s="201"/>
      <c r="D587" s="201" t="s">
        <v>447</v>
      </c>
      <c r="E587" s="202" t="s">
        <v>448</v>
      </c>
      <c r="F587" s="212" t="n">
        <f aca="false">F588+F589</f>
        <v>18400</v>
      </c>
      <c r="G587" s="212" t="n">
        <f aca="false">G588+G589</f>
        <v>0</v>
      </c>
      <c r="H587" s="212" t="n">
        <f aca="false">H588+H589</f>
        <v>0</v>
      </c>
      <c r="I587" s="212" t="n">
        <f aca="false">I588+I589</f>
        <v>0</v>
      </c>
      <c r="J587" s="213"/>
      <c r="K587" s="213"/>
    </row>
    <row r="588" customFormat="false" ht="15" hidden="false" customHeight="false" outlineLevel="0" collapsed="false">
      <c r="A588" s="200"/>
      <c r="B588" s="200"/>
      <c r="C588" s="201"/>
      <c r="D588" s="201"/>
      <c r="E588" s="202" t="s">
        <v>507</v>
      </c>
      <c r="F588" s="212" t="n">
        <v>16560</v>
      </c>
      <c r="G588" s="212" t="n">
        <v>0</v>
      </c>
      <c r="H588" s="212" t="n">
        <v>0</v>
      </c>
      <c r="I588" s="212" t="n">
        <v>0</v>
      </c>
      <c r="J588" s="213"/>
      <c r="K588" s="213"/>
    </row>
    <row r="589" customFormat="false" ht="15" hidden="false" customHeight="false" outlineLevel="0" collapsed="false">
      <c r="A589" s="200"/>
      <c r="B589" s="200"/>
      <c r="C589" s="201"/>
      <c r="D589" s="201"/>
      <c r="E589" s="202" t="s">
        <v>508</v>
      </c>
      <c r="F589" s="212" t="n">
        <v>1840</v>
      </c>
      <c r="G589" s="212" t="n">
        <v>0</v>
      </c>
      <c r="H589" s="212" t="n">
        <v>0</v>
      </c>
      <c r="I589" s="212" t="n">
        <v>0</v>
      </c>
      <c r="J589" s="213"/>
      <c r="K589" s="213"/>
    </row>
    <row r="590" customFormat="false" ht="39" hidden="false" customHeight="false" outlineLevel="0" collapsed="false">
      <c r="A590" s="200"/>
      <c r="B590" s="200"/>
      <c r="C590" s="260" t="s">
        <v>876</v>
      </c>
      <c r="D590" s="342"/>
      <c r="E590" s="354" t="s">
        <v>877</v>
      </c>
      <c r="F590" s="212" t="n">
        <f aca="false">F591</f>
        <v>68054.73487</v>
      </c>
      <c r="G590" s="212" t="n">
        <f aca="false">G591</f>
        <v>0</v>
      </c>
      <c r="H590" s="212" t="n">
        <f aca="false">H591</f>
        <v>0</v>
      </c>
      <c r="I590" s="212" t="n">
        <f aca="false">I591</f>
        <v>0</v>
      </c>
      <c r="J590" s="213"/>
      <c r="K590" s="213"/>
    </row>
    <row r="591" customFormat="false" ht="26.25" hidden="false" customHeight="false" outlineLevel="0" collapsed="false">
      <c r="A591" s="200"/>
      <c r="B591" s="200"/>
      <c r="C591" s="342"/>
      <c r="D591" s="201" t="s">
        <v>447</v>
      </c>
      <c r="E591" s="202" t="s">
        <v>448</v>
      </c>
      <c r="F591" s="212" t="n">
        <f aca="false">F593+F594+F592</f>
        <v>68054.73487</v>
      </c>
      <c r="G591" s="212" t="n">
        <f aca="false">G593+G594+G592</f>
        <v>0</v>
      </c>
      <c r="H591" s="212" t="n">
        <f aca="false">H593+H594+H592</f>
        <v>0</v>
      </c>
      <c r="I591" s="212" t="n">
        <f aca="false">I593+I594+I592</f>
        <v>0</v>
      </c>
      <c r="J591" s="213"/>
      <c r="K591" s="213"/>
    </row>
    <row r="592" customFormat="false" ht="15" hidden="false" customHeight="false" outlineLevel="0" collapsed="false">
      <c r="A592" s="200"/>
      <c r="B592" s="200"/>
      <c r="C592" s="342"/>
      <c r="D592" s="201"/>
      <c r="E592" s="202" t="s">
        <v>878</v>
      </c>
      <c r="F592" s="212" t="n">
        <v>48355.3</v>
      </c>
      <c r="G592" s="212" t="n">
        <v>0</v>
      </c>
      <c r="H592" s="212" t="n">
        <v>0</v>
      </c>
      <c r="I592" s="212" t="n">
        <v>0</v>
      </c>
      <c r="J592" s="213"/>
      <c r="K592" s="213"/>
    </row>
    <row r="593" customFormat="false" ht="15" hidden="false" customHeight="false" outlineLevel="0" collapsed="false">
      <c r="A593" s="200"/>
      <c r="B593" s="200"/>
      <c r="C593" s="342"/>
      <c r="D593" s="201"/>
      <c r="E593" s="202" t="s">
        <v>577</v>
      </c>
      <c r="F593" s="212" t="n">
        <v>14443.79091</v>
      </c>
      <c r="G593" s="212" t="n">
        <v>0</v>
      </c>
      <c r="H593" s="212" t="n">
        <v>0</v>
      </c>
      <c r="I593" s="212" t="n">
        <v>0</v>
      </c>
      <c r="J593" s="213"/>
      <c r="K593" s="213"/>
    </row>
    <row r="594" customFormat="false" ht="15" hidden="false" customHeight="false" outlineLevel="0" collapsed="false">
      <c r="A594" s="200"/>
      <c r="B594" s="200"/>
      <c r="C594" s="342"/>
      <c r="D594" s="201"/>
      <c r="E594" s="202" t="s">
        <v>722</v>
      </c>
      <c r="F594" s="212" t="n">
        <f aca="false">5119.13372+136.51024</f>
        <v>5255.64396</v>
      </c>
      <c r="G594" s="212" t="n">
        <v>0</v>
      </c>
      <c r="H594" s="212" t="n">
        <v>0</v>
      </c>
      <c r="I594" s="212" t="n">
        <v>0</v>
      </c>
      <c r="J594" s="213"/>
      <c r="K594" s="213"/>
    </row>
    <row r="595" customFormat="false" ht="15" hidden="false" customHeight="false" outlineLevel="0" collapsed="false">
      <c r="A595" s="215"/>
      <c r="B595" s="215"/>
      <c r="C595" s="196" t="s">
        <v>879</v>
      </c>
      <c r="D595" s="215"/>
      <c r="E595" s="262" t="s">
        <v>624</v>
      </c>
      <c r="F595" s="198" t="n">
        <v>0</v>
      </c>
      <c r="G595" s="198" t="n">
        <f aca="false">+G596</f>
        <v>18400</v>
      </c>
      <c r="H595" s="198" t="n">
        <f aca="false">+H596</f>
        <v>0</v>
      </c>
      <c r="I595" s="198" t="n">
        <f aca="false">+I596</f>
        <v>0</v>
      </c>
      <c r="J595" s="199" t="n">
        <f aca="false">I595/G595*100</f>
        <v>0</v>
      </c>
      <c r="K595" s="199"/>
    </row>
    <row r="596" customFormat="false" ht="38.25" hidden="false" customHeight="false" outlineLevel="0" collapsed="false">
      <c r="A596" s="200"/>
      <c r="B596" s="200"/>
      <c r="C596" s="201" t="s">
        <v>880</v>
      </c>
      <c r="D596" s="201"/>
      <c r="E596" s="211" t="s">
        <v>875</v>
      </c>
      <c r="F596" s="212" t="n">
        <f aca="false">F597</f>
        <v>0</v>
      </c>
      <c r="G596" s="212" t="n">
        <f aca="false">G597</f>
        <v>18400</v>
      </c>
      <c r="H596" s="212" t="n">
        <f aca="false">H597</f>
        <v>0</v>
      </c>
      <c r="I596" s="212" t="n">
        <f aca="false">I597</f>
        <v>0</v>
      </c>
      <c r="J596" s="213" t="n">
        <f aca="false">I596/G596*100</f>
        <v>0</v>
      </c>
      <c r="K596" s="213"/>
    </row>
    <row r="597" customFormat="false" ht="26.25" hidden="false" customHeight="false" outlineLevel="0" collapsed="false">
      <c r="A597" s="200"/>
      <c r="B597" s="200"/>
      <c r="C597" s="201"/>
      <c r="D597" s="201" t="s">
        <v>447</v>
      </c>
      <c r="E597" s="202" t="s">
        <v>448</v>
      </c>
      <c r="F597" s="212" t="n">
        <f aca="false">F598+F599</f>
        <v>0</v>
      </c>
      <c r="G597" s="212" t="n">
        <f aca="false">G598+G599</f>
        <v>18400</v>
      </c>
      <c r="H597" s="212" t="n">
        <f aca="false">H598+H599</f>
        <v>0</v>
      </c>
      <c r="I597" s="212" t="n">
        <f aca="false">I598+I599</f>
        <v>0</v>
      </c>
      <c r="J597" s="213" t="n">
        <f aca="false">I597/G597*100</f>
        <v>0</v>
      </c>
      <c r="K597" s="213"/>
    </row>
    <row r="598" customFormat="false" ht="15" hidden="false" customHeight="false" outlineLevel="0" collapsed="false">
      <c r="A598" s="200"/>
      <c r="B598" s="200"/>
      <c r="C598" s="201"/>
      <c r="D598" s="201"/>
      <c r="E598" s="202" t="s">
        <v>507</v>
      </c>
      <c r="F598" s="212" t="n">
        <v>0</v>
      </c>
      <c r="G598" s="212" t="n">
        <v>16560</v>
      </c>
      <c r="H598" s="212" t="n">
        <v>0</v>
      </c>
      <c r="I598" s="212" t="n">
        <v>0</v>
      </c>
      <c r="J598" s="213" t="n">
        <f aca="false">I598/G598*100</f>
        <v>0</v>
      </c>
      <c r="K598" s="213"/>
    </row>
    <row r="599" customFormat="false" ht="15" hidden="false" customHeight="false" outlineLevel="0" collapsed="false">
      <c r="A599" s="200"/>
      <c r="B599" s="200"/>
      <c r="C599" s="201"/>
      <c r="D599" s="201"/>
      <c r="E599" s="202" t="s">
        <v>508</v>
      </c>
      <c r="F599" s="212" t="n">
        <v>0</v>
      </c>
      <c r="G599" s="212" t="n">
        <v>1840</v>
      </c>
      <c r="H599" s="212" t="n">
        <v>0</v>
      </c>
      <c r="I599" s="212" t="n">
        <v>0</v>
      </c>
      <c r="J599" s="213" t="n">
        <f aca="false">I599/G599*100</f>
        <v>0</v>
      </c>
      <c r="K599" s="213"/>
    </row>
    <row r="600" customFormat="false" ht="26.25" hidden="false" customHeight="false" outlineLevel="0" collapsed="false">
      <c r="A600" s="215"/>
      <c r="B600" s="215"/>
      <c r="C600" s="196" t="s">
        <v>881</v>
      </c>
      <c r="D600" s="215"/>
      <c r="E600" s="197" t="s">
        <v>882</v>
      </c>
      <c r="F600" s="198" t="n">
        <v>0</v>
      </c>
      <c r="G600" s="198" t="n">
        <f aca="false">G601</f>
        <v>69729.3773</v>
      </c>
      <c r="H600" s="198" t="n">
        <f aca="false">H601</f>
        <v>5255.64395</v>
      </c>
      <c r="I600" s="198" t="n">
        <f aca="false">I601</f>
        <v>5255.64395</v>
      </c>
      <c r="J600" s="199" t="n">
        <f aca="false">I600/G600*100</f>
        <v>7.53720189897637</v>
      </c>
      <c r="K600" s="199" t="n">
        <f aca="false">SUM(I600/H600*100)</f>
        <v>100</v>
      </c>
    </row>
    <row r="601" customFormat="false" ht="26.25" hidden="false" customHeight="false" outlineLevel="0" collapsed="false">
      <c r="A601" s="200"/>
      <c r="B601" s="200"/>
      <c r="C601" s="260" t="s">
        <v>883</v>
      </c>
      <c r="D601" s="342"/>
      <c r="E601" s="354" t="s">
        <v>884</v>
      </c>
      <c r="F601" s="212" t="n">
        <f aca="false">F602</f>
        <v>0</v>
      </c>
      <c r="G601" s="212" t="n">
        <f aca="false">G602</f>
        <v>69729.3773</v>
      </c>
      <c r="H601" s="212" t="n">
        <f aca="false">H602</f>
        <v>5255.64395</v>
      </c>
      <c r="I601" s="212" t="n">
        <f aca="false">I602</f>
        <v>5255.64395</v>
      </c>
      <c r="J601" s="213" t="n">
        <f aca="false">I601/G601*100</f>
        <v>7.53720189897637</v>
      </c>
      <c r="K601" s="213" t="n">
        <f aca="false">SUM(I601/H601*100)</f>
        <v>100</v>
      </c>
    </row>
    <row r="602" customFormat="false" ht="26.25" hidden="false" customHeight="false" outlineLevel="0" collapsed="false">
      <c r="A602" s="200"/>
      <c r="B602" s="200"/>
      <c r="C602" s="342"/>
      <c r="D602" s="201" t="s">
        <v>447</v>
      </c>
      <c r="E602" s="202" t="s">
        <v>448</v>
      </c>
      <c r="F602" s="212" t="n">
        <f aca="false">F604+F605+F603</f>
        <v>0</v>
      </c>
      <c r="G602" s="212" t="n">
        <f aca="false">G604+G605+G603</f>
        <v>69729.3773</v>
      </c>
      <c r="H602" s="212" t="n">
        <f aca="false">H604+H605+H603</f>
        <v>5255.64395</v>
      </c>
      <c r="I602" s="212" t="n">
        <f aca="false">I604+I605+I603</f>
        <v>5255.64395</v>
      </c>
      <c r="J602" s="213" t="n">
        <f aca="false">I602/G602*100</f>
        <v>7.53720189897637</v>
      </c>
      <c r="K602" s="213" t="n">
        <f aca="false">SUM(I602/H602*100)</f>
        <v>100</v>
      </c>
    </row>
    <row r="603" customFormat="false" ht="15" hidden="false" customHeight="false" outlineLevel="0" collapsed="false">
      <c r="A603" s="200"/>
      <c r="B603" s="200"/>
      <c r="C603" s="342"/>
      <c r="D603" s="201"/>
      <c r="E603" s="202" t="s">
        <v>878</v>
      </c>
      <c r="F603" s="212" t="n">
        <v>0</v>
      </c>
      <c r="G603" s="212" t="n">
        <v>48355.3</v>
      </c>
      <c r="H603" s="212" t="n">
        <v>3644.63659</v>
      </c>
      <c r="I603" s="212" t="n">
        <v>3644.63659</v>
      </c>
      <c r="J603" s="213" t="n">
        <f aca="false">I603/G603*100</f>
        <v>7.53720189927474</v>
      </c>
      <c r="K603" s="213" t="n">
        <f aca="false">SUM(I603/H603*100)</f>
        <v>100</v>
      </c>
    </row>
    <row r="604" customFormat="false" ht="15" hidden="false" customHeight="false" outlineLevel="0" collapsed="false">
      <c r="A604" s="200"/>
      <c r="B604" s="200"/>
      <c r="C604" s="342"/>
      <c r="D604" s="201"/>
      <c r="E604" s="202" t="s">
        <v>577</v>
      </c>
      <c r="F604" s="212" t="n">
        <v>0</v>
      </c>
      <c r="G604" s="212" t="n">
        <v>16118.43334</v>
      </c>
      <c r="H604" s="212" t="n">
        <v>1214.87886</v>
      </c>
      <c r="I604" s="212" t="n">
        <v>1214.87886</v>
      </c>
      <c r="J604" s="213" t="n">
        <f aca="false">I604/G604*100</f>
        <v>7.53720187547706</v>
      </c>
      <c r="K604" s="213" t="n">
        <f aca="false">SUM(I604/H604*100)</f>
        <v>100</v>
      </c>
    </row>
    <row r="605" customFormat="false" ht="15" hidden="false" customHeight="false" outlineLevel="0" collapsed="false">
      <c r="A605" s="200"/>
      <c r="B605" s="200"/>
      <c r="C605" s="342"/>
      <c r="D605" s="201"/>
      <c r="E605" s="202" t="s">
        <v>722</v>
      </c>
      <c r="F605" s="212" t="n">
        <v>0</v>
      </c>
      <c r="G605" s="212" t="n">
        <f aca="false">5119.13372+136.51024</f>
        <v>5255.64396</v>
      </c>
      <c r="H605" s="212" t="n">
        <v>396.1285</v>
      </c>
      <c r="I605" s="212" t="n">
        <v>396.1285</v>
      </c>
      <c r="J605" s="213" t="n">
        <f aca="false">I605/G605*100</f>
        <v>7.53720196830076</v>
      </c>
      <c r="K605" s="213" t="n">
        <f aca="false">SUM(I605/H605*100)</f>
        <v>100</v>
      </c>
    </row>
    <row r="606" customFormat="false" ht="15" hidden="false" customHeight="false" outlineLevel="0" collapsed="false">
      <c r="A606" s="281"/>
      <c r="B606" s="178" t="s">
        <v>885</v>
      </c>
      <c r="C606" s="179"/>
      <c r="D606" s="178"/>
      <c r="E606" s="233" t="s">
        <v>886</v>
      </c>
      <c r="F606" s="208" t="n">
        <f aca="false">F607</f>
        <v>34668.4</v>
      </c>
      <c r="G606" s="208" t="n">
        <f aca="false">G607</f>
        <v>34668.4015</v>
      </c>
      <c r="H606" s="208" t="n">
        <f aca="false">H607</f>
        <v>17334.326</v>
      </c>
      <c r="I606" s="208" t="n">
        <f aca="false">I607</f>
        <v>17334.326</v>
      </c>
      <c r="J606" s="209" t="n">
        <f aca="false">I606/G606*100</f>
        <v>50.0003612799973</v>
      </c>
      <c r="K606" s="209" t="n">
        <f aca="false">SUM(I606/H606*100)</f>
        <v>100</v>
      </c>
    </row>
    <row r="607" customFormat="false" ht="25.5" hidden="false" customHeight="false" outlineLevel="0" collapsed="false">
      <c r="A607" s="281"/>
      <c r="B607" s="178"/>
      <c r="C607" s="179" t="s">
        <v>348</v>
      </c>
      <c r="D607" s="177"/>
      <c r="E607" s="233" t="s">
        <v>349</v>
      </c>
      <c r="F607" s="208" t="n">
        <f aca="false">F608</f>
        <v>34668.4</v>
      </c>
      <c r="G607" s="208" t="n">
        <f aca="false">G608</f>
        <v>34668.4015</v>
      </c>
      <c r="H607" s="208" t="n">
        <f aca="false">H608</f>
        <v>17334.326</v>
      </c>
      <c r="I607" s="208" t="n">
        <f aca="false">I608</f>
        <v>17334.326</v>
      </c>
      <c r="J607" s="209" t="n">
        <f aca="false">I607/G607*100</f>
        <v>50.0003612799973</v>
      </c>
      <c r="K607" s="209" t="n">
        <f aca="false">SUM(I607/H607*100)</f>
        <v>100</v>
      </c>
    </row>
    <row r="608" customFormat="false" ht="25.5" hidden="false" customHeight="false" outlineLevel="0" collapsed="false">
      <c r="A608" s="186"/>
      <c r="B608" s="187"/>
      <c r="C608" s="188" t="s">
        <v>757</v>
      </c>
      <c r="D608" s="187"/>
      <c r="E608" s="189" t="s">
        <v>758</v>
      </c>
      <c r="F608" s="190" t="n">
        <f aca="false">F609</f>
        <v>34668.4</v>
      </c>
      <c r="G608" s="190" t="n">
        <f aca="false">G609</f>
        <v>34668.4015</v>
      </c>
      <c r="H608" s="190" t="n">
        <f aca="false">H609</f>
        <v>17334.326</v>
      </c>
      <c r="I608" s="190" t="n">
        <f aca="false">I609</f>
        <v>17334.326</v>
      </c>
      <c r="J608" s="191" t="n">
        <f aca="false">I608/G608*100</f>
        <v>50.0003612799973</v>
      </c>
      <c r="K608" s="191" t="n">
        <f aca="false">SUM(I608/H608*100)</f>
        <v>100</v>
      </c>
    </row>
    <row r="609" customFormat="false" ht="15" hidden="false" customHeight="false" outlineLevel="0" collapsed="false">
      <c r="A609" s="192"/>
      <c r="B609" s="192"/>
      <c r="C609" s="192" t="s">
        <v>887</v>
      </c>
      <c r="D609" s="192"/>
      <c r="E609" s="214" t="s">
        <v>888</v>
      </c>
      <c r="F609" s="194" t="n">
        <f aca="false">F610</f>
        <v>34668.4</v>
      </c>
      <c r="G609" s="194" t="n">
        <f aca="false">G610</f>
        <v>34668.4015</v>
      </c>
      <c r="H609" s="194" t="n">
        <f aca="false">H610</f>
        <v>17334.326</v>
      </c>
      <c r="I609" s="194" t="n">
        <f aca="false">I610</f>
        <v>17334.326</v>
      </c>
      <c r="J609" s="195" t="n">
        <f aca="false">I609/G609*100</f>
        <v>50.0003612799973</v>
      </c>
      <c r="K609" s="195" t="n">
        <f aca="false">SUM(I609/H609*100)</f>
        <v>100</v>
      </c>
    </row>
    <row r="610" customFormat="false" ht="26.25" hidden="false" customHeight="false" outlineLevel="0" collapsed="false">
      <c r="A610" s="196"/>
      <c r="B610" s="196"/>
      <c r="C610" s="196" t="s">
        <v>889</v>
      </c>
      <c r="D610" s="215"/>
      <c r="E610" s="197" t="s">
        <v>890</v>
      </c>
      <c r="F610" s="198" t="n">
        <f aca="false">F611+F613</f>
        <v>34668.4</v>
      </c>
      <c r="G610" s="198" t="n">
        <f aca="false">G611+G613</f>
        <v>34668.4015</v>
      </c>
      <c r="H610" s="198" t="n">
        <f aca="false">H611+H613</f>
        <v>17334.326</v>
      </c>
      <c r="I610" s="198" t="n">
        <f aca="false">I611+I613</f>
        <v>17334.326</v>
      </c>
      <c r="J610" s="199" t="n">
        <f aca="false">I610/G610*100</f>
        <v>50.0003612799973</v>
      </c>
      <c r="K610" s="199" t="n">
        <f aca="false">SUM(I610/H610*100)</f>
        <v>100</v>
      </c>
    </row>
    <row r="611" customFormat="false" ht="30" hidden="false" customHeight="true" outlineLevel="0" collapsed="false">
      <c r="A611" s="200"/>
      <c r="B611" s="200"/>
      <c r="C611" s="201" t="s">
        <v>891</v>
      </c>
      <c r="D611" s="206"/>
      <c r="E611" s="202" t="s">
        <v>892</v>
      </c>
      <c r="F611" s="203" t="n">
        <f aca="false">F612</f>
        <v>21343</v>
      </c>
      <c r="G611" s="203" t="n">
        <f aca="false">G612</f>
        <v>21343.0015</v>
      </c>
      <c r="H611" s="203" t="n">
        <f aca="false">H612</f>
        <v>10671.608</v>
      </c>
      <c r="I611" s="203" t="n">
        <f aca="false">I612</f>
        <v>10671.608</v>
      </c>
      <c r="J611" s="204" t="n">
        <f aca="false">I611/G611*100</f>
        <v>50.0005025066414</v>
      </c>
      <c r="K611" s="204" t="n">
        <f aca="false">SUM(I611/H611*100)</f>
        <v>100</v>
      </c>
    </row>
    <row r="612" customFormat="false" ht="26.25" hidden="false" customHeight="false" outlineLevel="0" collapsed="false">
      <c r="A612" s="200"/>
      <c r="B612" s="200"/>
      <c r="C612" s="201"/>
      <c r="D612" s="201" t="s">
        <v>447</v>
      </c>
      <c r="E612" s="202" t="s">
        <v>448</v>
      </c>
      <c r="F612" s="203" t="n">
        <v>21343</v>
      </c>
      <c r="G612" s="203" t="n">
        <v>21343.0015</v>
      </c>
      <c r="H612" s="203" t="n">
        <v>10671.608</v>
      </c>
      <c r="I612" s="203" t="n">
        <v>10671.608</v>
      </c>
      <c r="J612" s="204" t="n">
        <f aca="false">I612/G612*100</f>
        <v>50.0005025066414</v>
      </c>
      <c r="K612" s="204" t="n">
        <f aca="false">SUM(I612/H612*100)</f>
        <v>100</v>
      </c>
    </row>
    <row r="613" customFormat="false" ht="27" hidden="false" customHeight="true" outlineLevel="0" collapsed="false">
      <c r="A613" s="200"/>
      <c r="B613" s="200"/>
      <c r="C613" s="201" t="s">
        <v>893</v>
      </c>
      <c r="D613" s="206"/>
      <c r="E613" s="202" t="s">
        <v>894</v>
      </c>
      <c r="F613" s="203" t="n">
        <f aca="false">F614</f>
        <v>13325.4</v>
      </c>
      <c r="G613" s="203" t="n">
        <f aca="false">G614</f>
        <v>13325.4</v>
      </c>
      <c r="H613" s="203" t="n">
        <f aca="false">H614</f>
        <v>6662.718</v>
      </c>
      <c r="I613" s="203" t="n">
        <f aca="false">I614</f>
        <v>6662.718</v>
      </c>
      <c r="J613" s="204" t="n">
        <f aca="false">I613/G613*100</f>
        <v>50.0001350803728</v>
      </c>
      <c r="K613" s="204" t="n">
        <f aca="false">SUM(I613/H613*100)</f>
        <v>100</v>
      </c>
    </row>
    <row r="614" customFormat="false" ht="26.25" hidden="false" customHeight="false" outlineLevel="0" collapsed="false">
      <c r="A614" s="200"/>
      <c r="B614" s="200"/>
      <c r="C614" s="201"/>
      <c r="D614" s="201" t="s">
        <v>447</v>
      </c>
      <c r="E614" s="202" t="s">
        <v>448</v>
      </c>
      <c r="F614" s="203" t="n">
        <v>13325.4</v>
      </c>
      <c r="G614" s="203" t="n">
        <v>13325.4</v>
      </c>
      <c r="H614" s="203" t="n">
        <v>6662.718</v>
      </c>
      <c r="I614" s="203" t="n">
        <v>6662.718</v>
      </c>
      <c r="J614" s="204" t="n">
        <f aca="false">I614/G614*100</f>
        <v>50.0001350803728</v>
      </c>
      <c r="K614" s="204" t="n">
        <f aca="false">SUM(I614/H614*100)</f>
        <v>100</v>
      </c>
    </row>
    <row r="615" customFormat="false" ht="15" hidden="false" customHeight="false" outlineLevel="0" collapsed="false">
      <c r="A615" s="281"/>
      <c r="B615" s="178" t="s">
        <v>895</v>
      </c>
      <c r="C615" s="179"/>
      <c r="D615" s="178"/>
      <c r="E615" s="233" t="s">
        <v>896</v>
      </c>
      <c r="F615" s="208" t="n">
        <f aca="false">F616</f>
        <v>14464</v>
      </c>
      <c r="G615" s="208" t="n">
        <f aca="false">G616</f>
        <v>14456.1</v>
      </c>
      <c r="H615" s="208" t="n">
        <f aca="false">H616</f>
        <v>6912.31853</v>
      </c>
      <c r="I615" s="208" t="n">
        <f aca="false">I616</f>
        <v>6812.06643</v>
      </c>
      <c r="J615" s="209" t="n">
        <f aca="false">I615/G615*100</f>
        <v>47.1224357191774</v>
      </c>
      <c r="K615" s="209" t="n">
        <f aca="false">SUM(I615/H615*100)</f>
        <v>98.5496602975558</v>
      </c>
    </row>
    <row r="616" customFormat="false" ht="25.5" hidden="false" customHeight="false" outlineLevel="0" collapsed="false">
      <c r="A616" s="281"/>
      <c r="B616" s="178"/>
      <c r="C616" s="179" t="s">
        <v>348</v>
      </c>
      <c r="D616" s="178"/>
      <c r="E616" s="233" t="s">
        <v>349</v>
      </c>
      <c r="F616" s="208" t="n">
        <f aca="false">F617+F624</f>
        <v>14464</v>
      </c>
      <c r="G616" s="208" t="n">
        <f aca="false">G617+G624</f>
        <v>14456.1</v>
      </c>
      <c r="H616" s="208" t="n">
        <f aca="false">H617+H624</f>
        <v>6912.31853</v>
      </c>
      <c r="I616" s="208" t="n">
        <f aca="false">I617+I624</f>
        <v>6812.06643</v>
      </c>
      <c r="J616" s="209" t="n">
        <f aca="false">I616/G616*100</f>
        <v>47.1224357191774</v>
      </c>
      <c r="K616" s="209" t="n">
        <f aca="false">SUM(I616/H616*100)</f>
        <v>98.5496602975558</v>
      </c>
    </row>
    <row r="617" customFormat="false" ht="25.5" hidden="false" customHeight="false" outlineLevel="0" collapsed="false">
      <c r="A617" s="186"/>
      <c r="B617" s="187"/>
      <c r="C617" s="188" t="s">
        <v>350</v>
      </c>
      <c r="D617" s="187"/>
      <c r="E617" s="189" t="s">
        <v>351</v>
      </c>
      <c r="F617" s="190" t="n">
        <f aca="false">F618</f>
        <v>7108.8</v>
      </c>
      <c r="G617" s="190" t="n">
        <f aca="false">G618</f>
        <v>7108.8</v>
      </c>
      <c r="H617" s="190" t="n">
        <f aca="false">H618</f>
        <v>2953.1306</v>
      </c>
      <c r="I617" s="190" t="n">
        <f aca="false">I618</f>
        <v>2852.8785</v>
      </c>
      <c r="J617" s="191" t="n">
        <f aca="false">I617/G617*100</f>
        <v>40.1316466914247</v>
      </c>
      <c r="K617" s="191" t="n">
        <f aca="false">SUM(I617/H617*100)</f>
        <v>96.6052263316766</v>
      </c>
    </row>
    <row r="618" customFormat="false" ht="26.25" hidden="false" customHeight="false" outlineLevel="0" collapsed="false">
      <c r="A618" s="192"/>
      <c r="B618" s="192"/>
      <c r="C618" s="192" t="s">
        <v>352</v>
      </c>
      <c r="D618" s="192"/>
      <c r="E618" s="193" t="s">
        <v>353</v>
      </c>
      <c r="F618" s="194" t="n">
        <f aca="false">F619</f>
        <v>7108.8</v>
      </c>
      <c r="G618" s="194" t="n">
        <f aca="false">G619</f>
        <v>7108.8</v>
      </c>
      <c r="H618" s="194" t="n">
        <f aca="false">H619</f>
        <v>2953.1306</v>
      </c>
      <c r="I618" s="194" t="n">
        <f aca="false">I619</f>
        <v>2852.8785</v>
      </c>
      <c r="J618" s="195" t="n">
        <f aca="false">I618/G618*100</f>
        <v>40.1316466914247</v>
      </c>
      <c r="K618" s="195" t="n">
        <f aca="false">SUM(I618/H618*100)</f>
        <v>96.6052263316766</v>
      </c>
    </row>
    <row r="619" customFormat="false" ht="39" hidden="false" customHeight="false" outlineLevel="0" collapsed="false">
      <c r="A619" s="196"/>
      <c r="B619" s="196"/>
      <c r="C619" s="196" t="s">
        <v>354</v>
      </c>
      <c r="D619" s="196"/>
      <c r="E619" s="197" t="s">
        <v>355</v>
      </c>
      <c r="F619" s="198" t="n">
        <f aca="false">F620</f>
        <v>7108.8</v>
      </c>
      <c r="G619" s="198" t="n">
        <f aca="false">G620</f>
        <v>7108.8</v>
      </c>
      <c r="H619" s="198" t="n">
        <f aca="false">H620</f>
        <v>2953.1306</v>
      </c>
      <c r="I619" s="198" t="n">
        <f aca="false">I620</f>
        <v>2852.8785</v>
      </c>
      <c r="J619" s="199" t="n">
        <f aca="false">I619/G619*100</f>
        <v>40.1316466914247</v>
      </c>
      <c r="K619" s="199" t="n">
        <f aca="false">SUM(I619/H619*100)</f>
        <v>96.6052263316766</v>
      </c>
    </row>
    <row r="620" customFormat="false" ht="25.5" hidden="false" customHeight="false" outlineLevel="0" collapsed="false">
      <c r="A620" s="200"/>
      <c r="B620" s="200"/>
      <c r="C620" s="201" t="s">
        <v>362</v>
      </c>
      <c r="D620" s="201"/>
      <c r="E620" s="211" t="s">
        <v>363</v>
      </c>
      <c r="F620" s="203" t="n">
        <f aca="false">F621+F622</f>
        <v>7108.8</v>
      </c>
      <c r="G620" s="203" t="n">
        <f aca="false">G621+G622+G623</f>
        <v>7108.8</v>
      </c>
      <c r="H620" s="203" t="n">
        <f aca="false">H621+H622+H623</f>
        <v>2953.1306</v>
      </c>
      <c r="I620" s="203" t="n">
        <f aca="false">I621+I622+I623</f>
        <v>2852.8785</v>
      </c>
      <c r="J620" s="204" t="n">
        <f aca="false">I620/G620*100</f>
        <v>40.1316466914247</v>
      </c>
      <c r="K620" s="204" t="n">
        <f aca="false">SUM(I620/H620*100)</f>
        <v>96.6052263316766</v>
      </c>
    </row>
    <row r="621" customFormat="false" ht="39" hidden="false" customHeight="false" outlineLevel="0" collapsed="false">
      <c r="A621" s="200"/>
      <c r="B621" s="200"/>
      <c r="C621" s="201"/>
      <c r="D621" s="201" t="s">
        <v>358</v>
      </c>
      <c r="E621" s="202" t="s">
        <v>359</v>
      </c>
      <c r="F621" s="203" t="n">
        <f aca="false">6634.1+264.3</f>
        <v>6898.4</v>
      </c>
      <c r="G621" s="203" t="n">
        <v>6897.2694</v>
      </c>
      <c r="H621" s="203" t="n">
        <v>2900</v>
      </c>
      <c r="I621" s="203" t="n">
        <v>2801.84618</v>
      </c>
      <c r="J621" s="204" t="n">
        <f aca="false">I621/G621*100</f>
        <v>40.62254230638</v>
      </c>
      <c r="K621" s="204" t="n">
        <f aca="false">SUM(I621/H621*100)</f>
        <v>96.6153855172414</v>
      </c>
    </row>
    <row r="622" customFormat="false" ht="26.25" hidden="false" customHeight="false" outlineLevel="0" collapsed="false">
      <c r="A622" s="200"/>
      <c r="B622" s="200"/>
      <c r="C622" s="201"/>
      <c r="D622" s="201" t="s">
        <v>364</v>
      </c>
      <c r="E622" s="202" t="s">
        <v>365</v>
      </c>
      <c r="F622" s="203" t="n">
        <v>210.4</v>
      </c>
      <c r="G622" s="203" t="n">
        <v>198.4</v>
      </c>
      <c r="H622" s="203" t="n">
        <v>40</v>
      </c>
      <c r="I622" s="203" t="n">
        <v>37.90172</v>
      </c>
      <c r="J622" s="204" t="n">
        <f aca="false">I622/G622*100</f>
        <v>19.103689516129</v>
      </c>
      <c r="K622" s="204" t="n">
        <f aca="false">SUM(I622/H622*100)</f>
        <v>94.7543</v>
      </c>
    </row>
    <row r="623" customFormat="false" ht="15" hidden="false" customHeight="false" outlineLevel="0" collapsed="false">
      <c r="A623" s="200"/>
      <c r="B623" s="200"/>
      <c r="C623" s="201"/>
      <c r="D623" s="201" t="s">
        <v>366</v>
      </c>
      <c r="E623" s="202" t="s">
        <v>367</v>
      </c>
      <c r="F623" s="203"/>
      <c r="G623" s="203" t="n">
        <v>13.1306</v>
      </c>
      <c r="H623" s="203" t="n">
        <v>13.1306</v>
      </c>
      <c r="I623" s="203" t="n">
        <v>13.1306</v>
      </c>
      <c r="J623" s="204" t="n">
        <f aca="false">I623/G623*100</f>
        <v>100</v>
      </c>
      <c r="K623" s="204" t="n">
        <f aca="false">SUM(I623/H623*100)</f>
        <v>100</v>
      </c>
    </row>
    <row r="624" customFormat="false" ht="25.5" hidden="false" customHeight="false" outlineLevel="0" collapsed="false">
      <c r="A624" s="186"/>
      <c r="B624" s="187"/>
      <c r="C624" s="188" t="s">
        <v>757</v>
      </c>
      <c r="D624" s="187"/>
      <c r="E624" s="189" t="s">
        <v>758</v>
      </c>
      <c r="F624" s="190" t="n">
        <f aca="false">F625+F648+F654+F637</f>
        <v>7355.2</v>
      </c>
      <c r="G624" s="190" t="n">
        <f aca="false">G625+G648+G654+G637</f>
        <v>7347.3</v>
      </c>
      <c r="H624" s="190" t="n">
        <f aca="false">H625+H648+H654+H637</f>
        <v>3959.18793</v>
      </c>
      <c r="I624" s="190" t="n">
        <f aca="false">I625+I648+I654+I637</f>
        <v>3959.18793</v>
      </c>
      <c r="J624" s="191" t="n">
        <f aca="false">I624/G624*100</f>
        <v>53.8862974153771</v>
      </c>
      <c r="K624" s="191" t="n">
        <f aca="false">SUM(I624/H624*100)</f>
        <v>100</v>
      </c>
    </row>
    <row r="625" customFormat="false" ht="15" hidden="false" customHeight="false" outlineLevel="0" collapsed="false">
      <c r="A625" s="192"/>
      <c r="B625" s="192"/>
      <c r="C625" s="192" t="s">
        <v>887</v>
      </c>
      <c r="D625" s="192"/>
      <c r="E625" s="193" t="s">
        <v>888</v>
      </c>
      <c r="F625" s="194" t="n">
        <f aca="false">F626</f>
        <v>741.1</v>
      </c>
      <c r="G625" s="194" t="n">
        <f aca="false">G626</f>
        <v>741.1</v>
      </c>
      <c r="H625" s="194" t="n">
        <f aca="false">H626</f>
        <v>421.85</v>
      </c>
      <c r="I625" s="194" t="n">
        <f aca="false">I626</f>
        <v>421.85</v>
      </c>
      <c r="J625" s="195" t="n">
        <f aca="false">I625/G625*100</f>
        <v>56.922142760761</v>
      </c>
      <c r="K625" s="195" t="n">
        <f aca="false">SUM(I625/H625*100)</f>
        <v>100</v>
      </c>
    </row>
    <row r="626" customFormat="false" ht="26.25" hidden="false" customHeight="false" outlineLevel="0" collapsed="false">
      <c r="A626" s="196"/>
      <c r="B626" s="196"/>
      <c r="C626" s="196" t="s">
        <v>889</v>
      </c>
      <c r="D626" s="196"/>
      <c r="E626" s="197" t="s">
        <v>890</v>
      </c>
      <c r="F626" s="198" t="n">
        <f aca="false">F627+F629+F631+F633+F635</f>
        <v>741.1</v>
      </c>
      <c r="G626" s="198" t="n">
        <f aca="false">G627+G629+G631+G633+G635</f>
        <v>741.1</v>
      </c>
      <c r="H626" s="198" t="n">
        <f aca="false">H627+H629+H631+H633+H635</f>
        <v>421.85</v>
      </c>
      <c r="I626" s="198" t="n">
        <f aca="false">I627+I629+I631+I633+I635</f>
        <v>421.85</v>
      </c>
      <c r="J626" s="199" t="n">
        <f aca="false">I626/G626*100</f>
        <v>56.922142760761</v>
      </c>
      <c r="K626" s="199" t="n">
        <f aca="false">SUM(I626/H626*100)</f>
        <v>100</v>
      </c>
    </row>
    <row r="627" customFormat="false" ht="15" hidden="false" customHeight="false" outlineLevel="0" collapsed="false">
      <c r="A627" s="200"/>
      <c r="B627" s="200"/>
      <c r="C627" s="201" t="s">
        <v>897</v>
      </c>
      <c r="D627" s="201"/>
      <c r="E627" s="202" t="s">
        <v>898</v>
      </c>
      <c r="F627" s="203" t="n">
        <f aca="false">F628</f>
        <v>290.5</v>
      </c>
      <c r="G627" s="203" t="n">
        <f aca="false">G628</f>
        <v>290.5</v>
      </c>
      <c r="H627" s="203" t="n">
        <f aca="false">H628</f>
        <v>133.3</v>
      </c>
      <c r="I627" s="203" t="n">
        <f aca="false">I628</f>
        <v>133.3</v>
      </c>
      <c r="J627" s="204" t="n">
        <f aca="false">I627/G627*100</f>
        <v>45.8864027538726</v>
      </c>
      <c r="K627" s="204" t="n">
        <f aca="false">SUM(I627/H627*100)</f>
        <v>100</v>
      </c>
    </row>
    <row r="628" customFormat="false" ht="26.25" hidden="false" customHeight="false" outlineLevel="0" collapsed="false">
      <c r="A628" s="200"/>
      <c r="B628" s="200"/>
      <c r="C628" s="201"/>
      <c r="D628" s="201" t="s">
        <v>447</v>
      </c>
      <c r="E628" s="202" t="s">
        <v>448</v>
      </c>
      <c r="F628" s="203" t="n">
        <v>290.5</v>
      </c>
      <c r="G628" s="203" t="n">
        <v>290.5</v>
      </c>
      <c r="H628" s="203" t="n">
        <v>133.3</v>
      </c>
      <c r="I628" s="203" t="n">
        <v>133.3</v>
      </c>
      <c r="J628" s="204" t="n">
        <f aca="false">I628/G628*100</f>
        <v>45.8864027538726</v>
      </c>
      <c r="K628" s="204" t="n">
        <f aca="false">SUM(I628/H628*100)</f>
        <v>100</v>
      </c>
    </row>
    <row r="629" customFormat="false" ht="15" hidden="false" customHeight="false" outlineLevel="0" collapsed="false">
      <c r="A629" s="200"/>
      <c r="B629" s="200"/>
      <c r="C629" s="201" t="s">
        <v>899</v>
      </c>
      <c r="D629" s="201"/>
      <c r="E629" s="202" t="s">
        <v>900</v>
      </c>
      <c r="F629" s="203" t="n">
        <f aca="false">F630</f>
        <v>120.3</v>
      </c>
      <c r="G629" s="203" t="n">
        <f aca="false">G630</f>
        <v>120.3</v>
      </c>
      <c r="H629" s="203" t="n">
        <f aca="false">H630</f>
        <v>60.15</v>
      </c>
      <c r="I629" s="203" t="n">
        <f aca="false">I630</f>
        <v>60.15</v>
      </c>
      <c r="J629" s="204" t="n">
        <f aca="false">I629/G629*100</f>
        <v>50</v>
      </c>
      <c r="K629" s="204" t="n">
        <f aca="false">SUM(I629/H629*100)</f>
        <v>100</v>
      </c>
    </row>
    <row r="630" customFormat="false" ht="26.25" hidden="false" customHeight="false" outlineLevel="0" collapsed="false">
      <c r="A630" s="200"/>
      <c r="B630" s="200"/>
      <c r="C630" s="201"/>
      <c r="D630" s="201" t="s">
        <v>447</v>
      </c>
      <c r="E630" s="202" t="s">
        <v>448</v>
      </c>
      <c r="F630" s="203" t="n">
        <v>120.3</v>
      </c>
      <c r="G630" s="203" t="n">
        <v>120.3</v>
      </c>
      <c r="H630" s="203" t="n">
        <v>60.15</v>
      </c>
      <c r="I630" s="203" t="n">
        <v>60.15</v>
      </c>
      <c r="J630" s="204" t="n">
        <f aca="false">I630/G630*100</f>
        <v>50</v>
      </c>
      <c r="K630" s="204" t="n">
        <f aca="false">SUM(I630/H630*100)</f>
        <v>100</v>
      </c>
    </row>
    <row r="631" customFormat="false" ht="15" hidden="false" customHeight="false" outlineLevel="0" collapsed="false">
      <c r="A631" s="200"/>
      <c r="B631" s="200"/>
      <c r="C631" s="201" t="s">
        <v>901</v>
      </c>
      <c r="D631" s="201"/>
      <c r="E631" s="202" t="s">
        <v>902</v>
      </c>
      <c r="F631" s="203" t="n">
        <f aca="false">F632</f>
        <v>70.2</v>
      </c>
      <c r="G631" s="203" t="n">
        <f aca="false">G632</f>
        <v>70.2</v>
      </c>
      <c r="H631" s="203" t="n">
        <f aca="false">H632</f>
        <v>21.05</v>
      </c>
      <c r="I631" s="203" t="n">
        <f aca="false">I632</f>
        <v>21.05</v>
      </c>
      <c r="J631" s="204" t="n">
        <f aca="false">I631/G631*100</f>
        <v>29.985754985755</v>
      </c>
      <c r="K631" s="204" t="n">
        <f aca="false">SUM(I631/H631*100)</f>
        <v>100</v>
      </c>
    </row>
    <row r="632" customFormat="false" ht="26.25" hidden="false" customHeight="false" outlineLevel="0" collapsed="false">
      <c r="A632" s="200"/>
      <c r="B632" s="200"/>
      <c r="C632" s="201"/>
      <c r="D632" s="201" t="s">
        <v>447</v>
      </c>
      <c r="E632" s="202" t="s">
        <v>448</v>
      </c>
      <c r="F632" s="203" t="n">
        <v>70.2</v>
      </c>
      <c r="G632" s="203" t="n">
        <v>70.2</v>
      </c>
      <c r="H632" s="203" t="n">
        <v>21.05</v>
      </c>
      <c r="I632" s="203" t="n">
        <v>21.05</v>
      </c>
      <c r="J632" s="204" t="n">
        <f aca="false">I632/G632*100</f>
        <v>29.985754985755</v>
      </c>
      <c r="K632" s="204" t="n">
        <f aca="false">SUM(I632/H632*100)</f>
        <v>100</v>
      </c>
    </row>
    <row r="633" customFormat="false" ht="27" hidden="false" customHeight="true" outlineLevel="0" collapsed="false">
      <c r="A633" s="200"/>
      <c r="B633" s="200"/>
      <c r="C633" s="201" t="s">
        <v>903</v>
      </c>
      <c r="D633" s="201"/>
      <c r="E633" s="202" t="s">
        <v>904</v>
      </c>
      <c r="F633" s="203" t="n">
        <f aca="false">F634</f>
        <v>85.9</v>
      </c>
      <c r="G633" s="203" t="n">
        <f aca="false">G634</f>
        <v>85.9</v>
      </c>
      <c r="H633" s="203" t="n">
        <f aca="false">H634</f>
        <v>73.6</v>
      </c>
      <c r="I633" s="203" t="n">
        <f aca="false">I634</f>
        <v>73.6</v>
      </c>
      <c r="J633" s="204" t="n">
        <f aca="false">I633/G633*100</f>
        <v>85.6810244470314</v>
      </c>
      <c r="K633" s="204" t="n">
        <f aca="false">SUM(I633/H633*100)</f>
        <v>100</v>
      </c>
    </row>
    <row r="634" customFormat="false" ht="26.25" hidden="false" customHeight="false" outlineLevel="0" collapsed="false">
      <c r="A634" s="200"/>
      <c r="B634" s="200"/>
      <c r="C634" s="201"/>
      <c r="D634" s="201" t="s">
        <v>447</v>
      </c>
      <c r="E634" s="202" t="s">
        <v>448</v>
      </c>
      <c r="F634" s="203" t="n">
        <v>85.9</v>
      </c>
      <c r="G634" s="203" t="n">
        <v>85.9</v>
      </c>
      <c r="H634" s="203" t="n">
        <v>73.6</v>
      </c>
      <c r="I634" s="203" t="n">
        <v>73.6</v>
      </c>
      <c r="J634" s="204" t="n">
        <f aca="false">I634/G634*100</f>
        <v>85.6810244470314</v>
      </c>
      <c r="K634" s="204" t="n">
        <f aca="false">SUM(I634/H634*100)</f>
        <v>100</v>
      </c>
    </row>
    <row r="635" customFormat="false" ht="14.25" hidden="false" customHeight="true" outlineLevel="0" collapsed="false">
      <c r="A635" s="200"/>
      <c r="B635" s="200"/>
      <c r="C635" s="201" t="s">
        <v>905</v>
      </c>
      <c r="D635" s="201"/>
      <c r="E635" s="202" t="s">
        <v>906</v>
      </c>
      <c r="F635" s="203" t="n">
        <f aca="false">F636</f>
        <v>174.2</v>
      </c>
      <c r="G635" s="203" t="n">
        <f aca="false">G636</f>
        <v>174.2</v>
      </c>
      <c r="H635" s="203" t="n">
        <f aca="false">H636</f>
        <v>133.75</v>
      </c>
      <c r="I635" s="203" t="n">
        <f aca="false">I636</f>
        <v>133.75</v>
      </c>
      <c r="J635" s="204" t="n">
        <f aca="false">I635/G635*100</f>
        <v>76.7795637198622</v>
      </c>
      <c r="K635" s="204" t="n">
        <f aca="false">SUM(I635/H635*100)</f>
        <v>100</v>
      </c>
    </row>
    <row r="636" customFormat="false" ht="26.25" hidden="false" customHeight="false" outlineLevel="0" collapsed="false">
      <c r="A636" s="200"/>
      <c r="B636" s="200"/>
      <c r="C636" s="201"/>
      <c r="D636" s="201" t="s">
        <v>447</v>
      </c>
      <c r="E636" s="202" t="s">
        <v>448</v>
      </c>
      <c r="F636" s="203" t="n">
        <v>174.2</v>
      </c>
      <c r="G636" s="203" t="n">
        <v>174.2</v>
      </c>
      <c r="H636" s="203" t="n">
        <v>133.75</v>
      </c>
      <c r="I636" s="203" t="n">
        <v>133.75</v>
      </c>
      <c r="J636" s="204" t="n">
        <f aca="false">I636/G636*100</f>
        <v>76.7795637198622</v>
      </c>
      <c r="K636" s="204" t="n">
        <f aca="false">SUM(I636/H636*100)</f>
        <v>100</v>
      </c>
    </row>
    <row r="637" customFormat="false" ht="15" hidden="false" customHeight="false" outlineLevel="0" collapsed="false">
      <c r="A637" s="192"/>
      <c r="B637" s="192"/>
      <c r="C637" s="192" t="s">
        <v>907</v>
      </c>
      <c r="D637" s="192"/>
      <c r="E637" s="193" t="s">
        <v>908</v>
      </c>
      <c r="F637" s="194" t="n">
        <f aca="false">F638</f>
        <v>6282.6</v>
      </c>
      <c r="G637" s="194" t="n">
        <f aca="false">G638</f>
        <v>6274.7</v>
      </c>
      <c r="H637" s="194" t="n">
        <f aca="false">H638</f>
        <v>3386.03793</v>
      </c>
      <c r="I637" s="194" t="n">
        <f aca="false">I638</f>
        <v>3386.03793</v>
      </c>
      <c r="J637" s="195" t="n">
        <f aca="false">I637/G637*100</f>
        <v>53.9633437455177</v>
      </c>
      <c r="K637" s="195" t="n">
        <f aca="false">SUM(I637/H637*100)</f>
        <v>100</v>
      </c>
    </row>
    <row r="638" customFormat="false" ht="26.25" hidden="false" customHeight="true" outlineLevel="0" collapsed="false">
      <c r="A638" s="196"/>
      <c r="B638" s="196"/>
      <c r="C638" s="196" t="s">
        <v>909</v>
      </c>
      <c r="D638" s="196"/>
      <c r="E638" s="197" t="s">
        <v>910</v>
      </c>
      <c r="F638" s="198" t="n">
        <f aca="false">F643+F639+F641</f>
        <v>6282.6</v>
      </c>
      <c r="G638" s="198" t="n">
        <f aca="false">G643+G639+G641</f>
        <v>6274.7</v>
      </c>
      <c r="H638" s="198" t="n">
        <f aca="false">H643+H639+H641</f>
        <v>3386.03793</v>
      </c>
      <c r="I638" s="198" t="n">
        <f aca="false">I643+I639+I641</f>
        <v>3386.03793</v>
      </c>
      <c r="J638" s="199" t="n">
        <f aca="false">I638/G638*100</f>
        <v>53.9633437455177</v>
      </c>
      <c r="K638" s="199" t="n">
        <f aca="false">SUM(I638/H638*100)</f>
        <v>100</v>
      </c>
    </row>
    <row r="639" customFormat="false" ht="25.5" hidden="false" customHeight="true" outlineLevel="0" collapsed="false">
      <c r="A639" s="200"/>
      <c r="B639" s="200"/>
      <c r="C639" s="201" t="s">
        <v>911</v>
      </c>
      <c r="D639" s="201"/>
      <c r="E639" s="355" t="s">
        <v>912</v>
      </c>
      <c r="F639" s="203" t="n">
        <f aca="false">F640</f>
        <v>115.7</v>
      </c>
      <c r="G639" s="203" t="n">
        <f aca="false">G640</f>
        <v>115.7</v>
      </c>
      <c r="H639" s="203" t="n">
        <f aca="false">H640</f>
        <v>48.2966</v>
      </c>
      <c r="I639" s="203" t="n">
        <f aca="false">I640</f>
        <v>48.2966</v>
      </c>
      <c r="J639" s="204" t="n">
        <f aca="false">I639/G639*100</f>
        <v>41.742955920484</v>
      </c>
      <c r="K639" s="204" t="n">
        <f aca="false">SUM(I639/H639*100)</f>
        <v>100</v>
      </c>
    </row>
    <row r="640" customFormat="false" ht="26.25" hidden="false" customHeight="false" outlineLevel="0" collapsed="false">
      <c r="A640" s="200"/>
      <c r="B640" s="200"/>
      <c r="C640" s="201"/>
      <c r="D640" s="201" t="s">
        <v>447</v>
      </c>
      <c r="E640" s="202" t="s">
        <v>448</v>
      </c>
      <c r="F640" s="203" t="n">
        <v>115.7</v>
      </c>
      <c r="G640" s="203" t="n">
        <v>115.7</v>
      </c>
      <c r="H640" s="203" t="n">
        <v>48.2966</v>
      </c>
      <c r="I640" s="203" t="n">
        <v>48.2966</v>
      </c>
      <c r="J640" s="204" t="n">
        <f aca="false">I640/G640*100</f>
        <v>41.742955920484</v>
      </c>
      <c r="K640" s="204" t="n">
        <f aca="false">SUM(I640/H640*100)</f>
        <v>100</v>
      </c>
    </row>
    <row r="641" customFormat="false" ht="26.25" hidden="false" customHeight="false" outlineLevel="0" collapsed="false">
      <c r="A641" s="200"/>
      <c r="B641" s="200"/>
      <c r="C641" s="201" t="s">
        <v>913</v>
      </c>
      <c r="D641" s="201"/>
      <c r="E641" s="202" t="s">
        <v>914</v>
      </c>
      <c r="F641" s="203" t="n">
        <f aca="false">F642</f>
        <v>1560.8</v>
      </c>
      <c r="G641" s="203" t="n">
        <f aca="false">G642</f>
        <v>1552.9</v>
      </c>
      <c r="H641" s="203" t="n">
        <f aca="false">H642</f>
        <v>1547.47418</v>
      </c>
      <c r="I641" s="203" t="n">
        <f aca="false">I642</f>
        <v>1547.47418</v>
      </c>
      <c r="J641" s="204" t="n">
        <f aca="false">I641/G641*100</f>
        <v>99.6506008113851</v>
      </c>
      <c r="K641" s="204" t="n">
        <f aca="false">SUM(I641/H641*100)</f>
        <v>100</v>
      </c>
    </row>
    <row r="642" customFormat="false" ht="26.25" hidden="false" customHeight="false" outlineLevel="0" collapsed="false">
      <c r="A642" s="200"/>
      <c r="B642" s="200"/>
      <c r="C642" s="201"/>
      <c r="D642" s="201" t="s">
        <v>447</v>
      </c>
      <c r="E642" s="202" t="s">
        <v>448</v>
      </c>
      <c r="F642" s="203" t="n">
        <v>1560.8</v>
      </c>
      <c r="G642" s="203" t="n">
        <v>1552.9</v>
      </c>
      <c r="H642" s="203" t="n">
        <v>1547.47418</v>
      </c>
      <c r="I642" s="203" t="n">
        <v>1547.47418</v>
      </c>
      <c r="J642" s="204" t="n">
        <f aca="false">I642/G642*100</f>
        <v>99.6506008113851</v>
      </c>
      <c r="K642" s="204" t="n">
        <f aca="false">SUM(I642/H642*100)</f>
        <v>100</v>
      </c>
    </row>
    <row r="643" customFormat="false" ht="27.75" hidden="false" customHeight="true" outlineLevel="0" collapsed="false">
      <c r="A643" s="200"/>
      <c r="B643" s="200"/>
      <c r="C643" s="201" t="s">
        <v>915</v>
      </c>
      <c r="D643" s="201"/>
      <c r="E643" s="202" t="s">
        <v>916</v>
      </c>
      <c r="F643" s="203" t="n">
        <f aca="false">F646</f>
        <v>4606.1</v>
      </c>
      <c r="G643" s="203" t="n">
        <f aca="false">G646+G645+G644+G647</f>
        <v>4606.1</v>
      </c>
      <c r="H643" s="203" t="n">
        <f aca="false">H646</f>
        <v>1790.26715</v>
      </c>
      <c r="I643" s="203" t="n">
        <f aca="false">I646</f>
        <v>1790.26715</v>
      </c>
      <c r="J643" s="204" t="n">
        <f aca="false">I643/G643*100</f>
        <v>38.8673096545885</v>
      </c>
      <c r="K643" s="204" t="n">
        <f aca="false">SUM(I643/H643*100)</f>
        <v>100</v>
      </c>
    </row>
    <row r="644" customFormat="false" ht="27.75" hidden="false" customHeight="true" outlineLevel="0" collapsed="false">
      <c r="A644" s="200"/>
      <c r="B644" s="200"/>
      <c r="C644" s="201"/>
      <c r="D644" s="201" t="s">
        <v>364</v>
      </c>
      <c r="E644" s="202" t="s">
        <v>365</v>
      </c>
      <c r="F644" s="203" t="n">
        <v>0</v>
      </c>
      <c r="G644" s="203" t="n">
        <v>2544.36897</v>
      </c>
      <c r="H644" s="203" t="n">
        <v>0</v>
      </c>
      <c r="I644" s="203"/>
      <c r="J644" s="204" t="n">
        <f aca="false">I644/G644*100</f>
        <v>0</v>
      </c>
      <c r="K644" s="204"/>
    </row>
    <row r="645" customFormat="false" ht="15" hidden="false" customHeight="false" outlineLevel="0" collapsed="false">
      <c r="A645" s="200"/>
      <c r="B645" s="200"/>
      <c r="C645" s="201"/>
      <c r="D645" s="201" t="s">
        <v>366</v>
      </c>
      <c r="E645" s="202" t="s">
        <v>367</v>
      </c>
      <c r="F645" s="203" t="n">
        <v>0</v>
      </c>
      <c r="G645" s="203" t="n">
        <v>115.35054</v>
      </c>
      <c r="H645" s="203" t="n">
        <v>0</v>
      </c>
      <c r="I645" s="203" t="n">
        <v>0</v>
      </c>
      <c r="J645" s="204" t="n">
        <f aca="false">I645/G645*100</f>
        <v>0</v>
      </c>
      <c r="K645" s="204"/>
    </row>
    <row r="646" customFormat="false" ht="26.25" hidden="false" customHeight="false" outlineLevel="0" collapsed="false">
      <c r="A646" s="200"/>
      <c r="B646" s="200"/>
      <c r="C646" s="201"/>
      <c r="D646" s="201" t="s">
        <v>447</v>
      </c>
      <c r="E646" s="202" t="s">
        <v>448</v>
      </c>
      <c r="F646" s="203" t="n">
        <v>4606.1</v>
      </c>
      <c r="G646" s="203" t="n">
        <v>1809.76121</v>
      </c>
      <c r="H646" s="203" t="n">
        <v>1790.26715</v>
      </c>
      <c r="I646" s="203" t="n">
        <v>1790.26715</v>
      </c>
      <c r="J646" s="204" t="n">
        <f aca="false">I646/G646*100</f>
        <v>98.9228380024788</v>
      </c>
      <c r="K646" s="204" t="n">
        <f aca="false">SUM(I646/H646*100)</f>
        <v>100</v>
      </c>
    </row>
    <row r="647" customFormat="false" ht="15" hidden="false" customHeight="false" outlineLevel="0" collapsed="false">
      <c r="A647" s="200"/>
      <c r="B647" s="200"/>
      <c r="C647" s="201"/>
      <c r="D647" s="201" t="s">
        <v>368</v>
      </c>
      <c r="E647" s="202" t="s">
        <v>369</v>
      </c>
      <c r="F647" s="203" t="n">
        <v>0</v>
      </c>
      <c r="G647" s="203" t="n">
        <v>136.61928</v>
      </c>
      <c r="H647" s="203" t="n">
        <v>0</v>
      </c>
      <c r="I647" s="203" t="n">
        <v>0</v>
      </c>
      <c r="J647" s="204" t="n">
        <f aca="false">I647/G647*100</f>
        <v>0</v>
      </c>
      <c r="K647" s="204"/>
    </row>
    <row r="648" customFormat="false" ht="15" hidden="false" customHeight="false" outlineLevel="0" collapsed="false">
      <c r="A648" s="192"/>
      <c r="B648" s="192"/>
      <c r="C648" s="192" t="s">
        <v>830</v>
      </c>
      <c r="D648" s="192"/>
      <c r="E648" s="214" t="s">
        <v>831</v>
      </c>
      <c r="F648" s="194" t="n">
        <f aca="false">F649</f>
        <v>278.2</v>
      </c>
      <c r="G648" s="194" t="n">
        <f aca="false">G649</f>
        <v>278.2</v>
      </c>
      <c r="H648" s="194" t="n">
        <f aca="false">H649</f>
        <v>98</v>
      </c>
      <c r="I648" s="194" t="n">
        <f aca="false">I649</f>
        <v>98</v>
      </c>
      <c r="J648" s="195" t="n">
        <f aca="false">I648/G648*100</f>
        <v>35.2264557872035</v>
      </c>
      <c r="K648" s="195" t="n">
        <f aca="false">SUM(I648/H648*100)</f>
        <v>100</v>
      </c>
    </row>
    <row r="649" customFormat="false" ht="26.25" hidden="false" customHeight="false" outlineLevel="0" collapsed="false">
      <c r="A649" s="196"/>
      <c r="B649" s="196"/>
      <c r="C649" s="196" t="s">
        <v>917</v>
      </c>
      <c r="D649" s="196"/>
      <c r="E649" s="197" t="s">
        <v>918</v>
      </c>
      <c r="F649" s="198" t="n">
        <f aca="false">F652+F650</f>
        <v>278.2</v>
      </c>
      <c r="G649" s="198" t="n">
        <f aca="false">G652+G650</f>
        <v>278.2</v>
      </c>
      <c r="H649" s="198" t="n">
        <f aca="false">H652+H650</f>
        <v>98</v>
      </c>
      <c r="I649" s="198" t="n">
        <f aca="false">I652+I650</f>
        <v>98</v>
      </c>
      <c r="J649" s="199" t="n">
        <f aca="false">I649/G649*100</f>
        <v>35.2264557872035</v>
      </c>
      <c r="K649" s="199" t="n">
        <f aca="false">SUM(I649/H649*100)</f>
        <v>100</v>
      </c>
    </row>
    <row r="650" customFormat="false" ht="15" hidden="false" customHeight="false" outlineLevel="0" collapsed="false">
      <c r="A650" s="348"/>
      <c r="B650" s="348"/>
      <c r="C650" s="348" t="s">
        <v>919</v>
      </c>
      <c r="D650" s="348"/>
      <c r="E650" s="349" t="s">
        <v>920</v>
      </c>
      <c r="F650" s="203" t="n">
        <f aca="false">F651</f>
        <v>175</v>
      </c>
      <c r="G650" s="203" t="n">
        <f aca="false">G651</f>
        <v>175</v>
      </c>
      <c r="H650" s="203" t="n">
        <f aca="false">H651</f>
        <v>60</v>
      </c>
      <c r="I650" s="203" t="n">
        <f aca="false">I651</f>
        <v>60</v>
      </c>
      <c r="J650" s="204" t="n">
        <f aca="false">I650/G650*100</f>
        <v>34.2857142857143</v>
      </c>
      <c r="K650" s="204" t="n">
        <f aca="false">SUM(I650/H650*100)</f>
        <v>100</v>
      </c>
    </row>
    <row r="651" customFormat="false" ht="26.25" hidden="false" customHeight="false" outlineLevel="0" collapsed="false">
      <c r="A651" s="348"/>
      <c r="B651" s="348"/>
      <c r="C651" s="348"/>
      <c r="D651" s="348" t="s">
        <v>447</v>
      </c>
      <c r="E651" s="349" t="s">
        <v>448</v>
      </c>
      <c r="F651" s="203" t="n">
        <v>175</v>
      </c>
      <c r="G651" s="203" t="n">
        <v>175</v>
      </c>
      <c r="H651" s="203" t="n">
        <v>60</v>
      </c>
      <c r="I651" s="203" t="n">
        <v>60</v>
      </c>
      <c r="J651" s="204" t="n">
        <f aca="false">I651/G651*100</f>
        <v>34.2857142857143</v>
      </c>
      <c r="K651" s="204" t="n">
        <f aca="false">SUM(I651/H651*100)</f>
        <v>100</v>
      </c>
    </row>
    <row r="652" customFormat="false" ht="26.25" hidden="false" customHeight="false" outlineLevel="0" collapsed="false">
      <c r="A652" s="201"/>
      <c r="B652" s="201"/>
      <c r="C652" s="201" t="s">
        <v>921</v>
      </c>
      <c r="D652" s="201"/>
      <c r="E652" s="202" t="s">
        <v>922</v>
      </c>
      <c r="F652" s="203" t="n">
        <f aca="false">F653</f>
        <v>103.2</v>
      </c>
      <c r="G652" s="203" t="n">
        <f aca="false">G653</f>
        <v>103.2</v>
      </c>
      <c r="H652" s="203" t="n">
        <f aca="false">H653</f>
        <v>38</v>
      </c>
      <c r="I652" s="203" t="n">
        <f aca="false">I653</f>
        <v>38</v>
      </c>
      <c r="J652" s="204" t="n">
        <f aca="false">I652/G652*100</f>
        <v>36.8217054263566</v>
      </c>
      <c r="K652" s="204" t="n">
        <f aca="false">SUM(I652/H652*100)</f>
        <v>100</v>
      </c>
    </row>
    <row r="653" customFormat="false" ht="26.25" hidden="false" customHeight="false" outlineLevel="0" collapsed="false">
      <c r="A653" s="201"/>
      <c r="B653" s="201"/>
      <c r="C653" s="201"/>
      <c r="D653" s="348" t="s">
        <v>447</v>
      </c>
      <c r="E653" s="349" t="s">
        <v>448</v>
      </c>
      <c r="F653" s="203" t="n">
        <v>103.2</v>
      </c>
      <c r="G653" s="203" t="n">
        <v>103.2</v>
      </c>
      <c r="H653" s="203" t="n">
        <v>38</v>
      </c>
      <c r="I653" s="203" t="n">
        <v>38</v>
      </c>
      <c r="J653" s="204" t="n">
        <f aca="false">I653/G653*100</f>
        <v>36.8217054263566</v>
      </c>
      <c r="K653" s="204" t="n">
        <f aca="false">SUM(I653/H653*100)</f>
        <v>100</v>
      </c>
    </row>
    <row r="654" customFormat="false" ht="15" hidden="false" customHeight="false" outlineLevel="0" collapsed="false">
      <c r="A654" s="192"/>
      <c r="B654" s="192"/>
      <c r="C654" s="192" t="s">
        <v>923</v>
      </c>
      <c r="D654" s="192"/>
      <c r="E654" s="214" t="s">
        <v>924</v>
      </c>
      <c r="F654" s="194" t="n">
        <f aca="false">F655</f>
        <v>53.3</v>
      </c>
      <c r="G654" s="194" t="n">
        <f aca="false">G655</f>
        <v>53.3</v>
      </c>
      <c r="H654" s="194" t="n">
        <f aca="false">H655</f>
        <v>53.3</v>
      </c>
      <c r="I654" s="194" t="n">
        <f aca="false">I655</f>
        <v>53.3</v>
      </c>
      <c r="J654" s="195" t="n">
        <f aca="false">I654/G654*100</f>
        <v>100</v>
      </c>
      <c r="K654" s="195" t="n">
        <f aca="false">SUM(I654/H654*100)</f>
        <v>100</v>
      </c>
    </row>
    <row r="655" customFormat="false" ht="15" hidden="false" customHeight="false" outlineLevel="0" collapsed="false">
      <c r="A655" s="196"/>
      <c r="B655" s="196"/>
      <c r="C655" s="196" t="s">
        <v>925</v>
      </c>
      <c r="D655" s="196"/>
      <c r="E655" s="197" t="s">
        <v>926</v>
      </c>
      <c r="F655" s="198" t="n">
        <f aca="false">F656</f>
        <v>53.3</v>
      </c>
      <c r="G655" s="198" t="n">
        <f aca="false">G656</f>
        <v>53.3</v>
      </c>
      <c r="H655" s="198" t="n">
        <f aca="false">H656</f>
        <v>53.3</v>
      </c>
      <c r="I655" s="198" t="n">
        <f aca="false">I656</f>
        <v>53.3</v>
      </c>
      <c r="J655" s="199" t="n">
        <f aca="false">I655/G655*100</f>
        <v>100</v>
      </c>
      <c r="K655" s="199" t="n">
        <f aca="false">SUM(I655/H655*100)</f>
        <v>100</v>
      </c>
    </row>
    <row r="656" customFormat="false" ht="26.25" hidden="false" customHeight="false" outlineLevel="0" collapsed="false">
      <c r="A656" s="200"/>
      <c r="B656" s="200"/>
      <c r="C656" s="201" t="s">
        <v>927</v>
      </c>
      <c r="D656" s="201"/>
      <c r="E656" s="202" t="s">
        <v>928</v>
      </c>
      <c r="F656" s="203" t="n">
        <f aca="false">F657</f>
        <v>53.3</v>
      </c>
      <c r="G656" s="203" t="n">
        <f aca="false">G657</f>
        <v>53.3</v>
      </c>
      <c r="H656" s="203" t="n">
        <f aca="false">H657</f>
        <v>53.3</v>
      </c>
      <c r="I656" s="203" t="n">
        <f aca="false">I657</f>
        <v>53.3</v>
      </c>
      <c r="J656" s="204" t="n">
        <f aca="false">I656/G656*100</f>
        <v>100</v>
      </c>
      <c r="K656" s="204" t="n">
        <f aca="false">SUM(I656/H656*100)</f>
        <v>100</v>
      </c>
    </row>
    <row r="657" customFormat="false" ht="26.25" hidden="false" customHeight="false" outlineLevel="0" collapsed="false">
      <c r="A657" s="200"/>
      <c r="B657" s="200"/>
      <c r="C657" s="201"/>
      <c r="D657" s="201" t="s">
        <v>447</v>
      </c>
      <c r="E657" s="202" t="s">
        <v>448</v>
      </c>
      <c r="F657" s="203" t="n">
        <v>53.3</v>
      </c>
      <c r="G657" s="203" t="n">
        <v>53.3</v>
      </c>
      <c r="H657" s="203" t="n">
        <v>53.3</v>
      </c>
      <c r="I657" s="203" t="n">
        <v>53.3</v>
      </c>
      <c r="J657" s="204" t="n">
        <f aca="false">I657/G657*100</f>
        <v>100</v>
      </c>
      <c r="K657" s="204" t="n">
        <f aca="false">SUM(I657/H657*100)</f>
        <v>100</v>
      </c>
    </row>
    <row r="658" customFormat="false" ht="15" hidden="false" customHeight="false" outlineLevel="0" collapsed="false">
      <c r="A658" s="200"/>
      <c r="B658" s="178" t="n">
        <v>1000</v>
      </c>
      <c r="C658" s="179"/>
      <c r="D658" s="177"/>
      <c r="E658" s="180" t="s">
        <v>797</v>
      </c>
      <c r="F658" s="208" t="n">
        <f aca="false">F659+F682</f>
        <v>29695.971</v>
      </c>
      <c r="G658" s="208" t="n">
        <f aca="false">G659+G682</f>
        <v>30016.171</v>
      </c>
      <c r="H658" s="208" t="n">
        <f aca="false">H659+H682</f>
        <v>15371.01283</v>
      </c>
      <c r="I658" s="208" t="n">
        <f aca="false">I659+I682</f>
        <v>15371.01283</v>
      </c>
      <c r="J658" s="209" t="n">
        <f aca="false">I658/G658*100</f>
        <v>51.2091060182193</v>
      </c>
      <c r="K658" s="209" t="n">
        <f aca="false">SUM(I658/H658*100)</f>
        <v>100</v>
      </c>
    </row>
    <row r="659" customFormat="false" ht="15" hidden="false" customHeight="false" outlineLevel="0" collapsed="false">
      <c r="A659" s="200"/>
      <c r="B659" s="178" t="n">
        <v>1003</v>
      </c>
      <c r="C659" s="179"/>
      <c r="D659" s="177"/>
      <c r="E659" s="180" t="s">
        <v>803</v>
      </c>
      <c r="F659" s="208" t="n">
        <f aca="false">F660</f>
        <v>25121.671</v>
      </c>
      <c r="G659" s="208" t="n">
        <f aca="false">G660</f>
        <v>25441.871</v>
      </c>
      <c r="H659" s="208" t="n">
        <f aca="false">H660</f>
        <v>13009.01283</v>
      </c>
      <c r="I659" s="208" t="n">
        <f aca="false">I660</f>
        <v>13009.01283</v>
      </c>
      <c r="J659" s="209" t="n">
        <f aca="false">I659/G659*100</f>
        <v>51.1322961664258</v>
      </c>
      <c r="K659" s="209" t="n">
        <f aca="false">SUM(I659/H659*100)</f>
        <v>100</v>
      </c>
    </row>
    <row r="660" customFormat="false" ht="25.5" hidden="false" customHeight="false" outlineLevel="0" collapsed="false">
      <c r="A660" s="200"/>
      <c r="B660" s="178"/>
      <c r="C660" s="179" t="s">
        <v>348</v>
      </c>
      <c r="D660" s="177"/>
      <c r="E660" s="233" t="s">
        <v>349</v>
      </c>
      <c r="F660" s="208" t="n">
        <f aca="false">F661</f>
        <v>25121.671</v>
      </c>
      <c r="G660" s="208" t="n">
        <f aca="false">G661</f>
        <v>25441.871</v>
      </c>
      <c r="H660" s="208" t="n">
        <f aca="false">H661</f>
        <v>13009.01283</v>
      </c>
      <c r="I660" s="208" t="n">
        <f aca="false">I661</f>
        <v>13009.01283</v>
      </c>
      <c r="J660" s="209" t="n">
        <f aca="false">I660/G660*100</f>
        <v>51.1322961664258</v>
      </c>
      <c r="K660" s="209" t="n">
        <f aca="false">SUM(I660/H660*100)</f>
        <v>100</v>
      </c>
    </row>
    <row r="661" customFormat="false" ht="25.5" hidden="false" customHeight="false" outlineLevel="0" collapsed="false">
      <c r="A661" s="188"/>
      <c r="B661" s="188"/>
      <c r="C661" s="188" t="s">
        <v>757</v>
      </c>
      <c r="D661" s="187"/>
      <c r="E661" s="189" t="s">
        <v>758</v>
      </c>
      <c r="F661" s="190" t="n">
        <f aca="false">F662+F666+F674</f>
        <v>25121.671</v>
      </c>
      <c r="G661" s="190" t="n">
        <f aca="false">G662+G666+G674</f>
        <v>25441.871</v>
      </c>
      <c r="H661" s="190" t="n">
        <f aca="false">H662+H666+H674</f>
        <v>13009.01283</v>
      </c>
      <c r="I661" s="190" t="n">
        <f aca="false">I662+I666+I674</f>
        <v>13009.01283</v>
      </c>
      <c r="J661" s="191" t="n">
        <f aca="false">I661/G661*100</f>
        <v>51.1322961664258</v>
      </c>
      <c r="K661" s="191" t="n">
        <f aca="false">SUM(I661/H661*100)</f>
        <v>100</v>
      </c>
    </row>
    <row r="662" customFormat="false" ht="15" hidden="false" customHeight="false" outlineLevel="0" collapsed="false">
      <c r="A662" s="192"/>
      <c r="B662" s="192"/>
      <c r="C662" s="192" t="s">
        <v>818</v>
      </c>
      <c r="D662" s="192"/>
      <c r="E662" s="214" t="s">
        <v>819</v>
      </c>
      <c r="F662" s="194" t="n">
        <f aca="false">F663</f>
        <v>138.2</v>
      </c>
      <c r="G662" s="194" t="n">
        <f aca="false">G663</f>
        <v>168.047</v>
      </c>
      <c r="H662" s="194" t="n">
        <f aca="false">H663</f>
        <v>82.5</v>
      </c>
      <c r="I662" s="194" t="n">
        <f aca="false">I663</f>
        <v>82.5</v>
      </c>
      <c r="J662" s="195" t="n">
        <f aca="false">I662/G662*100</f>
        <v>49.0934083916999</v>
      </c>
      <c r="K662" s="195" t="n">
        <f aca="false">SUM(I662/H662*100)</f>
        <v>100</v>
      </c>
    </row>
    <row r="663" customFormat="false" ht="26.25" hidden="false" customHeight="false" outlineLevel="0" collapsed="false">
      <c r="A663" s="196"/>
      <c r="B663" s="196"/>
      <c r="C663" s="196" t="s">
        <v>820</v>
      </c>
      <c r="D663" s="196"/>
      <c r="E663" s="197" t="s">
        <v>821</v>
      </c>
      <c r="F663" s="198" t="n">
        <f aca="false">F664</f>
        <v>138.2</v>
      </c>
      <c r="G663" s="198" t="n">
        <f aca="false">G664</f>
        <v>168.047</v>
      </c>
      <c r="H663" s="198" t="n">
        <f aca="false">H664</f>
        <v>82.5</v>
      </c>
      <c r="I663" s="198" t="n">
        <f aca="false">I664</f>
        <v>82.5</v>
      </c>
      <c r="J663" s="199" t="n">
        <f aca="false">I663/G663*100</f>
        <v>49.0934083916999</v>
      </c>
      <c r="K663" s="199" t="n">
        <f aca="false">SUM(I663/H663*100)</f>
        <v>100</v>
      </c>
    </row>
    <row r="664" customFormat="false" ht="26.25" hidden="false" customHeight="false" outlineLevel="0" collapsed="false">
      <c r="A664" s="200"/>
      <c r="B664" s="200"/>
      <c r="C664" s="232" t="s">
        <v>929</v>
      </c>
      <c r="D664" s="201"/>
      <c r="E664" s="202" t="s">
        <v>930</v>
      </c>
      <c r="F664" s="203" t="n">
        <f aca="false">F665</f>
        <v>138.2</v>
      </c>
      <c r="G664" s="203" t="n">
        <f aca="false">G665</f>
        <v>168.047</v>
      </c>
      <c r="H664" s="203" t="n">
        <f aca="false">H665</f>
        <v>82.5</v>
      </c>
      <c r="I664" s="203" t="n">
        <f aca="false">I665</f>
        <v>82.5</v>
      </c>
      <c r="J664" s="204" t="n">
        <f aca="false">I664/G664*100</f>
        <v>49.0934083916999</v>
      </c>
      <c r="K664" s="204" t="n">
        <f aca="false">SUM(I664/H664*100)</f>
        <v>100</v>
      </c>
    </row>
    <row r="665" customFormat="false" ht="26.25" hidden="false" customHeight="false" outlineLevel="0" collapsed="false">
      <c r="A665" s="200"/>
      <c r="B665" s="200"/>
      <c r="C665" s="232"/>
      <c r="D665" s="201" t="s">
        <v>447</v>
      </c>
      <c r="E665" s="202" t="s">
        <v>448</v>
      </c>
      <c r="F665" s="203" t="n">
        <v>138.2</v>
      </c>
      <c r="G665" s="203" t="n">
        <v>168.047</v>
      </c>
      <c r="H665" s="203" t="n">
        <v>82.5</v>
      </c>
      <c r="I665" s="203" t="n">
        <v>82.5</v>
      </c>
      <c r="J665" s="204" t="n">
        <f aca="false">I665/G665*100</f>
        <v>49.0934083916999</v>
      </c>
      <c r="K665" s="204" t="n">
        <f aca="false">SUM(I665/H665*100)</f>
        <v>100</v>
      </c>
    </row>
    <row r="666" customFormat="false" ht="15" hidden="false" customHeight="false" outlineLevel="0" collapsed="false">
      <c r="A666" s="192"/>
      <c r="B666" s="192"/>
      <c r="C666" s="192" t="s">
        <v>759</v>
      </c>
      <c r="D666" s="192"/>
      <c r="E666" s="214" t="s">
        <v>760</v>
      </c>
      <c r="F666" s="194" t="n">
        <f aca="false">F667</f>
        <v>9490.7</v>
      </c>
      <c r="G666" s="194" t="n">
        <f aca="false">G667</f>
        <v>9781.053</v>
      </c>
      <c r="H666" s="194" t="n">
        <f aca="false">H667</f>
        <v>4621.25339</v>
      </c>
      <c r="I666" s="194" t="n">
        <f aca="false">I667</f>
        <v>4621.25339</v>
      </c>
      <c r="J666" s="195" t="n">
        <f aca="false">I666/G666*100</f>
        <v>47.2469926295257</v>
      </c>
      <c r="K666" s="195" t="n">
        <f aca="false">SUM(I666/H666*100)</f>
        <v>100</v>
      </c>
    </row>
    <row r="667" customFormat="false" ht="39" hidden="false" customHeight="false" outlineLevel="0" collapsed="false">
      <c r="A667" s="196"/>
      <c r="B667" s="196"/>
      <c r="C667" s="196" t="s">
        <v>844</v>
      </c>
      <c r="D667" s="196"/>
      <c r="E667" s="197" t="s">
        <v>845</v>
      </c>
      <c r="F667" s="198" t="n">
        <f aca="false">F668+F670+F672</f>
        <v>9490.7</v>
      </c>
      <c r="G667" s="198" t="n">
        <f aca="false">G668+G670+G672</f>
        <v>9781.053</v>
      </c>
      <c r="H667" s="198" t="n">
        <f aca="false">H668+H670+H672</f>
        <v>4621.25339</v>
      </c>
      <c r="I667" s="198" t="n">
        <f aca="false">I668+I670+I672</f>
        <v>4621.25339</v>
      </c>
      <c r="J667" s="199" t="n">
        <f aca="false">I667/G667*100</f>
        <v>47.2469926295257</v>
      </c>
      <c r="K667" s="199" t="n">
        <f aca="false">SUM(I667/H667*100)</f>
        <v>100</v>
      </c>
    </row>
    <row r="668" customFormat="false" ht="25.5" hidden="false" customHeight="false" outlineLevel="0" collapsed="false">
      <c r="A668" s="200"/>
      <c r="B668" s="200"/>
      <c r="C668" s="356" t="s">
        <v>931</v>
      </c>
      <c r="D668" s="201"/>
      <c r="E668" s="211" t="s">
        <v>932</v>
      </c>
      <c r="F668" s="203" t="n">
        <f aca="false">F669</f>
        <v>3726.4</v>
      </c>
      <c r="G668" s="203" t="n">
        <f aca="false">G669</f>
        <v>3878.8</v>
      </c>
      <c r="H668" s="203" t="n">
        <f aca="false">H669</f>
        <v>2087.559</v>
      </c>
      <c r="I668" s="203" t="n">
        <f aca="false">I669</f>
        <v>2087.559</v>
      </c>
      <c r="J668" s="204" t="n">
        <f aca="false">I668/G668*100</f>
        <v>53.8197122821491</v>
      </c>
      <c r="K668" s="204" t="n">
        <f aca="false">SUM(I668/H668*100)</f>
        <v>100</v>
      </c>
    </row>
    <row r="669" customFormat="false" ht="26.25" hidden="false" customHeight="false" outlineLevel="0" collapsed="false">
      <c r="A669" s="200"/>
      <c r="B669" s="200"/>
      <c r="C669" s="356"/>
      <c r="D669" s="201" t="s">
        <v>447</v>
      </c>
      <c r="E669" s="202" t="s">
        <v>448</v>
      </c>
      <c r="F669" s="203" t="n">
        <v>3726.4</v>
      </c>
      <c r="G669" s="203" t="n">
        <v>3878.8</v>
      </c>
      <c r="H669" s="203" t="n">
        <v>2087.559</v>
      </c>
      <c r="I669" s="203" t="n">
        <v>2087.559</v>
      </c>
      <c r="J669" s="204" t="n">
        <f aca="false">I669/G669*100</f>
        <v>53.8197122821491</v>
      </c>
      <c r="K669" s="204" t="n">
        <f aca="false">SUM(I669/H669*100)</f>
        <v>100</v>
      </c>
    </row>
    <row r="670" customFormat="false" ht="16.5" hidden="false" customHeight="true" outlineLevel="0" collapsed="false">
      <c r="A670" s="200"/>
      <c r="B670" s="200"/>
      <c r="C670" s="356" t="s">
        <v>933</v>
      </c>
      <c r="D670" s="201"/>
      <c r="E670" s="202" t="s">
        <v>934</v>
      </c>
      <c r="F670" s="203" t="n">
        <f aca="false">F671</f>
        <v>4104.8</v>
      </c>
      <c r="G670" s="203" t="n">
        <f aca="false">G671</f>
        <v>4272.6</v>
      </c>
      <c r="H670" s="203" t="n">
        <f aca="false">H671</f>
        <v>1513.241</v>
      </c>
      <c r="I670" s="203" t="n">
        <f aca="false">I671</f>
        <v>1513.241</v>
      </c>
      <c r="J670" s="204" t="n">
        <f aca="false">I670/G670*100</f>
        <v>35.4173337078126</v>
      </c>
      <c r="K670" s="204" t="n">
        <f aca="false">SUM(I670/H670*100)</f>
        <v>100</v>
      </c>
    </row>
    <row r="671" customFormat="false" ht="26.25" hidden="false" customHeight="false" outlineLevel="0" collapsed="false">
      <c r="A671" s="200"/>
      <c r="B671" s="200"/>
      <c r="C671" s="356"/>
      <c r="D671" s="201" t="s">
        <v>447</v>
      </c>
      <c r="E671" s="202" t="s">
        <v>448</v>
      </c>
      <c r="F671" s="203" t="n">
        <v>4104.8</v>
      </c>
      <c r="G671" s="203" t="n">
        <v>4272.6</v>
      </c>
      <c r="H671" s="203" t="n">
        <v>1513.241</v>
      </c>
      <c r="I671" s="203" t="n">
        <v>1513.241</v>
      </c>
      <c r="J671" s="204" t="n">
        <f aca="false">I671/G671*100</f>
        <v>35.4173337078126</v>
      </c>
      <c r="K671" s="204" t="n">
        <f aca="false">SUM(I671/H671*100)</f>
        <v>100</v>
      </c>
    </row>
    <row r="672" customFormat="false" ht="26.25" hidden="false" customHeight="false" outlineLevel="0" collapsed="false">
      <c r="A672" s="200"/>
      <c r="B672" s="200"/>
      <c r="C672" s="201" t="s">
        <v>935</v>
      </c>
      <c r="D672" s="201"/>
      <c r="E672" s="202" t="s">
        <v>936</v>
      </c>
      <c r="F672" s="203" t="n">
        <f aca="false">F673</f>
        <v>1659.5</v>
      </c>
      <c r="G672" s="203" t="n">
        <f aca="false">G673</f>
        <v>1629.653</v>
      </c>
      <c r="H672" s="203" t="n">
        <f aca="false">H673</f>
        <v>1020.45339</v>
      </c>
      <c r="I672" s="203" t="n">
        <f aca="false">I673</f>
        <v>1020.45339</v>
      </c>
      <c r="J672" s="204" t="n">
        <f aca="false">I672/G672*100</f>
        <v>62.617832753353</v>
      </c>
      <c r="K672" s="204" t="n">
        <f aca="false">SUM(I672/H672*100)</f>
        <v>100</v>
      </c>
    </row>
    <row r="673" customFormat="false" ht="26.25" hidden="false" customHeight="false" outlineLevel="0" collapsed="false">
      <c r="A673" s="200"/>
      <c r="B673" s="200"/>
      <c r="C673" s="201"/>
      <c r="D673" s="201" t="s">
        <v>447</v>
      </c>
      <c r="E673" s="202" t="s">
        <v>448</v>
      </c>
      <c r="F673" s="203" t="n">
        <f aca="false">1519.4+140.1</f>
        <v>1659.5</v>
      </c>
      <c r="G673" s="203" t="n">
        <v>1629.653</v>
      </c>
      <c r="H673" s="203" t="n">
        <v>1020.45339</v>
      </c>
      <c r="I673" s="203" t="n">
        <v>1020.45339</v>
      </c>
      <c r="J673" s="204" t="n">
        <f aca="false">I673/G673*100</f>
        <v>62.617832753353</v>
      </c>
      <c r="K673" s="204" t="n">
        <f aca="false">SUM(I673/H673*100)</f>
        <v>100</v>
      </c>
    </row>
    <row r="674" customFormat="false" ht="15" hidden="false" customHeight="false" outlineLevel="0" collapsed="false">
      <c r="A674" s="192"/>
      <c r="B674" s="192"/>
      <c r="C674" s="192" t="s">
        <v>830</v>
      </c>
      <c r="D674" s="192"/>
      <c r="E674" s="214" t="s">
        <v>831</v>
      </c>
      <c r="F674" s="194" t="n">
        <f aca="false">F675</f>
        <v>15492.771</v>
      </c>
      <c r="G674" s="194" t="n">
        <f aca="false">G675</f>
        <v>15492.771</v>
      </c>
      <c r="H674" s="194" t="n">
        <f aca="false">H675</f>
        <v>8305.25944</v>
      </c>
      <c r="I674" s="194" t="n">
        <f aca="false">I675</f>
        <v>8305.25944</v>
      </c>
      <c r="J674" s="195" t="n">
        <f aca="false">I674/G674*100</f>
        <v>53.6073207304232</v>
      </c>
      <c r="K674" s="195" t="n">
        <f aca="false">SUM(I674/H674*100)</f>
        <v>100</v>
      </c>
    </row>
    <row r="675" customFormat="false" ht="26.25" hidden="false" customHeight="false" outlineLevel="0" collapsed="false">
      <c r="A675" s="196"/>
      <c r="B675" s="196"/>
      <c r="C675" s="196" t="s">
        <v>832</v>
      </c>
      <c r="D675" s="196"/>
      <c r="E675" s="197" t="s">
        <v>833</v>
      </c>
      <c r="F675" s="198" t="n">
        <f aca="false">F676+F679</f>
        <v>15492.771</v>
      </c>
      <c r="G675" s="198" t="n">
        <f aca="false">G676+G679</f>
        <v>15492.771</v>
      </c>
      <c r="H675" s="198" t="n">
        <f aca="false">H676+H679</f>
        <v>8305.25944</v>
      </c>
      <c r="I675" s="198" t="n">
        <f aca="false">I676+I679</f>
        <v>8305.25944</v>
      </c>
      <c r="J675" s="199" t="n">
        <f aca="false">I675/G675*100</f>
        <v>53.6073207304232</v>
      </c>
      <c r="K675" s="199" t="n">
        <f aca="false">SUM(I675/H675*100)</f>
        <v>100</v>
      </c>
    </row>
    <row r="676" customFormat="false" ht="26.25" hidden="false" customHeight="false" outlineLevel="0" collapsed="false">
      <c r="A676" s="200"/>
      <c r="B676" s="200"/>
      <c r="C676" s="201" t="s">
        <v>834</v>
      </c>
      <c r="D676" s="201"/>
      <c r="E676" s="202" t="s">
        <v>835</v>
      </c>
      <c r="F676" s="203" t="n">
        <f aca="false">SUM(F677)</f>
        <v>913.5</v>
      </c>
      <c r="G676" s="203" t="n">
        <f aca="false">G678</f>
        <v>913.5</v>
      </c>
      <c r="H676" s="203" t="n">
        <f aca="false">SUM(H677)</f>
        <v>0</v>
      </c>
      <c r="I676" s="203" t="n">
        <f aca="false">SUM(I677)</f>
        <v>0</v>
      </c>
      <c r="J676" s="204" t="n">
        <f aca="false">I676/G676*100</f>
        <v>0</v>
      </c>
      <c r="K676" s="204"/>
    </row>
    <row r="677" customFormat="false" ht="15" hidden="false" customHeight="false" outlineLevel="0" collapsed="false">
      <c r="A677" s="200"/>
      <c r="B677" s="200"/>
      <c r="C677" s="201"/>
      <c r="D677" s="201" t="s">
        <v>366</v>
      </c>
      <c r="E677" s="202" t="s">
        <v>367</v>
      </c>
      <c r="F677" s="203" t="n">
        <v>913.5</v>
      </c>
      <c r="G677" s="203" t="n">
        <v>0</v>
      </c>
      <c r="H677" s="203" t="n">
        <v>0</v>
      </c>
      <c r="I677" s="203" t="n">
        <v>0</v>
      </c>
      <c r="J677" s="204"/>
      <c r="K677" s="204"/>
    </row>
    <row r="678" customFormat="false" ht="26.25" hidden="false" customHeight="false" outlineLevel="0" collapsed="false">
      <c r="A678" s="200"/>
      <c r="B678" s="200"/>
      <c r="C678" s="201"/>
      <c r="D678" s="201" t="s">
        <v>447</v>
      </c>
      <c r="E678" s="202" t="s">
        <v>448</v>
      </c>
      <c r="F678" s="203" t="n">
        <v>0</v>
      </c>
      <c r="G678" s="203" t="n">
        <v>913.5</v>
      </c>
      <c r="H678" s="203" t="n">
        <v>0</v>
      </c>
      <c r="I678" s="203" t="n">
        <v>0</v>
      </c>
      <c r="J678" s="204" t="n">
        <f aca="false">I678/G678*100</f>
        <v>0</v>
      </c>
      <c r="K678" s="204"/>
    </row>
    <row r="679" customFormat="false" ht="36.75" hidden="false" customHeight="true" outlineLevel="0" collapsed="false">
      <c r="A679" s="200"/>
      <c r="B679" s="200"/>
      <c r="C679" s="201" t="s">
        <v>937</v>
      </c>
      <c r="D679" s="201"/>
      <c r="E679" s="202" t="s">
        <v>938</v>
      </c>
      <c r="F679" s="203" t="n">
        <f aca="false">F680+F681</f>
        <v>14579.271</v>
      </c>
      <c r="G679" s="203" t="n">
        <f aca="false">G680+G681</f>
        <v>14579.271</v>
      </c>
      <c r="H679" s="203" t="n">
        <f aca="false">H680+H681</f>
        <v>8305.25944</v>
      </c>
      <c r="I679" s="203" t="n">
        <f aca="false">I680+I681</f>
        <v>8305.25944</v>
      </c>
      <c r="J679" s="204" t="n">
        <f aca="false">I679/G679*100</f>
        <v>56.9662189556666</v>
      </c>
      <c r="K679" s="204" t="n">
        <f aca="false">SUM(I679/H679*100)</f>
        <v>100</v>
      </c>
    </row>
    <row r="680" customFormat="false" ht="15" hidden="false" customHeight="false" outlineLevel="0" collapsed="false">
      <c r="A680" s="200"/>
      <c r="B680" s="200"/>
      <c r="C680" s="201"/>
      <c r="D680" s="201" t="s">
        <v>366</v>
      </c>
      <c r="E680" s="202" t="s">
        <v>367</v>
      </c>
      <c r="F680" s="203" t="n">
        <v>6854.4</v>
      </c>
      <c r="G680" s="203" t="n">
        <v>6854.4</v>
      </c>
      <c r="H680" s="203" t="n">
        <v>3745.38844</v>
      </c>
      <c r="I680" s="203" t="n">
        <v>3745.38844</v>
      </c>
      <c r="J680" s="204" t="n">
        <f aca="false">I680/G680*100</f>
        <v>54.6421049253035</v>
      </c>
      <c r="K680" s="204" t="n">
        <f aca="false">SUM(I680/H680*100)</f>
        <v>100</v>
      </c>
    </row>
    <row r="681" customFormat="false" ht="26.25" hidden="false" customHeight="false" outlineLevel="0" collapsed="false">
      <c r="A681" s="200"/>
      <c r="B681" s="200"/>
      <c r="C681" s="201"/>
      <c r="D681" s="201" t="s">
        <v>447</v>
      </c>
      <c r="E681" s="202" t="s">
        <v>448</v>
      </c>
      <c r="F681" s="203" t="n">
        <v>7724.871</v>
      </c>
      <c r="G681" s="203" t="n">
        <v>7724.871</v>
      </c>
      <c r="H681" s="203" t="n">
        <v>4559.871</v>
      </c>
      <c r="I681" s="203" t="n">
        <v>4559.871</v>
      </c>
      <c r="J681" s="204" t="n">
        <f aca="false">I681/G681*100</f>
        <v>59.0284420283523</v>
      </c>
      <c r="K681" s="204" t="n">
        <f aca="false">SUM(I681/H681*100)</f>
        <v>100</v>
      </c>
    </row>
    <row r="682" customFormat="false" ht="15" hidden="false" customHeight="false" outlineLevel="0" collapsed="false">
      <c r="A682" s="177"/>
      <c r="B682" s="178" t="n">
        <v>1004</v>
      </c>
      <c r="C682" s="179"/>
      <c r="D682" s="177"/>
      <c r="E682" s="180" t="s">
        <v>804</v>
      </c>
      <c r="F682" s="208" t="n">
        <f aca="false">F683</f>
        <v>4574.3</v>
      </c>
      <c r="G682" s="208" t="n">
        <f aca="false">G683</f>
        <v>4574.3</v>
      </c>
      <c r="H682" s="208" t="n">
        <f aca="false">H683</f>
        <v>2362</v>
      </c>
      <c r="I682" s="208" t="n">
        <f aca="false">I683</f>
        <v>2362</v>
      </c>
      <c r="J682" s="209" t="n">
        <f aca="false">I682/G682*100</f>
        <v>51.6363159390508</v>
      </c>
      <c r="K682" s="209" t="n">
        <f aca="false">SUM(I682/H682*100)</f>
        <v>100</v>
      </c>
    </row>
    <row r="683" customFormat="false" ht="15" hidden="false" customHeight="false" outlineLevel="0" collapsed="false">
      <c r="A683" s="177"/>
      <c r="B683" s="178"/>
      <c r="C683" s="179" t="s">
        <v>348</v>
      </c>
      <c r="D683" s="178"/>
      <c r="E683" s="301" t="s">
        <v>479</v>
      </c>
      <c r="F683" s="208" t="n">
        <f aca="false">F684</f>
        <v>4574.3</v>
      </c>
      <c r="G683" s="208" t="n">
        <f aca="false">G684</f>
        <v>4574.3</v>
      </c>
      <c r="H683" s="208" t="n">
        <f aca="false">H684</f>
        <v>2362</v>
      </c>
      <c r="I683" s="208" t="n">
        <f aca="false">I684</f>
        <v>2362</v>
      </c>
      <c r="J683" s="209" t="n">
        <f aca="false">I683/G683*100</f>
        <v>51.6363159390508</v>
      </c>
      <c r="K683" s="209" t="n">
        <f aca="false">SUM(I683/H683*100)</f>
        <v>100</v>
      </c>
    </row>
    <row r="684" customFormat="false" ht="25.5" hidden="false" customHeight="false" outlineLevel="0" collapsed="false">
      <c r="A684" s="186"/>
      <c r="B684" s="187"/>
      <c r="C684" s="188" t="s">
        <v>757</v>
      </c>
      <c r="D684" s="187"/>
      <c r="E684" s="189" t="s">
        <v>758</v>
      </c>
      <c r="F684" s="190" t="n">
        <f aca="false">F685</f>
        <v>4574.3</v>
      </c>
      <c r="G684" s="190" t="n">
        <f aca="false">G685</f>
        <v>4574.3</v>
      </c>
      <c r="H684" s="190" t="n">
        <f aca="false">H685</f>
        <v>2362</v>
      </c>
      <c r="I684" s="190" t="n">
        <f aca="false">I685</f>
        <v>2362</v>
      </c>
      <c r="J684" s="191" t="n">
        <f aca="false">I684/G684*100</f>
        <v>51.6363159390508</v>
      </c>
      <c r="K684" s="191" t="n">
        <f aca="false">SUM(I684/H684*100)</f>
        <v>100</v>
      </c>
    </row>
    <row r="685" customFormat="false" ht="15" hidden="false" customHeight="false" outlineLevel="0" collapsed="false">
      <c r="A685" s="237"/>
      <c r="B685" s="238"/>
      <c r="C685" s="239" t="s">
        <v>818</v>
      </c>
      <c r="D685" s="238"/>
      <c r="E685" s="240" t="s">
        <v>819</v>
      </c>
      <c r="F685" s="241" t="n">
        <f aca="false">F686</f>
        <v>4574.3</v>
      </c>
      <c r="G685" s="241" t="n">
        <f aca="false">G686</f>
        <v>4574.3</v>
      </c>
      <c r="H685" s="241" t="n">
        <f aca="false">H686</f>
        <v>2362</v>
      </c>
      <c r="I685" s="241" t="n">
        <f aca="false">I686</f>
        <v>2362</v>
      </c>
      <c r="J685" s="242" t="n">
        <f aca="false">I685/G685*100</f>
        <v>51.6363159390508</v>
      </c>
      <c r="K685" s="242" t="n">
        <f aca="false">SUM(I685/H685*100)</f>
        <v>100</v>
      </c>
    </row>
    <row r="686" customFormat="false" ht="26.25" hidden="false" customHeight="false" outlineLevel="0" collapsed="false">
      <c r="A686" s="196"/>
      <c r="B686" s="196"/>
      <c r="C686" s="196" t="s">
        <v>820</v>
      </c>
      <c r="D686" s="196"/>
      <c r="E686" s="197" t="s">
        <v>837</v>
      </c>
      <c r="F686" s="198" t="n">
        <f aca="false">F687</f>
        <v>4574.3</v>
      </c>
      <c r="G686" s="198" t="n">
        <f aca="false">G687</f>
        <v>4574.3</v>
      </c>
      <c r="H686" s="198" t="n">
        <f aca="false">H687</f>
        <v>2362</v>
      </c>
      <c r="I686" s="198" t="n">
        <f aca="false">I687</f>
        <v>2362</v>
      </c>
      <c r="J686" s="199" t="n">
        <f aca="false">I686/G686*100</f>
        <v>51.6363159390508</v>
      </c>
      <c r="K686" s="199" t="n">
        <f aca="false">SUM(I686/H686*100)</f>
        <v>100</v>
      </c>
    </row>
    <row r="687" customFormat="false" ht="39" hidden="false" customHeight="false" outlineLevel="0" collapsed="false">
      <c r="A687" s="200"/>
      <c r="B687" s="200"/>
      <c r="C687" s="201" t="s">
        <v>939</v>
      </c>
      <c r="D687" s="201"/>
      <c r="E687" s="202" t="s">
        <v>940</v>
      </c>
      <c r="F687" s="203" t="n">
        <f aca="false">F688</f>
        <v>4574.3</v>
      </c>
      <c r="G687" s="203" t="n">
        <f aca="false">G688</f>
        <v>4574.3</v>
      </c>
      <c r="H687" s="203" t="n">
        <f aca="false">H688</f>
        <v>2362</v>
      </c>
      <c r="I687" s="203" t="n">
        <f aca="false">I688</f>
        <v>2362</v>
      </c>
      <c r="J687" s="204" t="n">
        <f aca="false">I687/G687*100</f>
        <v>51.6363159390508</v>
      </c>
      <c r="K687" s="204" t="n">
        <f aca="false">SUM(I687/H687*100)</f>
        <v>100</v>
      </c>
    </row>
    <row r="688" customFormat="false" ht="26.25" hidden="false" customHeight="false" outlineLevel="0" collapsed="false">
      <c r="A688" s="200"/>
      <c r="B688" s="200"/>
      <c r="C688" s="201"/>
      <c r="D688" s="201" t="s">
        <v>447</v>
      </c>
      <c r="E688" s="202" t="s">
        <v>448</v>
      </c>
      <c r="F688" s="203" t="n">
        <v>4574.3</v>
      </c>
      <c r="G688" s="203" t="n">
        <v>4574.3</v>
      </c>
      <c r="H688" s="203" t="n">
        <v>2362</v>
      </c>
      <c r="I688" s="203" t="n">
        <v>2362</v>
      </c>
      <c r="J688" s="204" t="n">
        <f aca="false">I688/G688*100</f>
        <v>51.6363159390508</v>
      </c>
      <c r="K688" s="204" t="n">
        <f aca="false">SUM(I688/H688*100)</f>
        <v>100</v>
      </c>
    </row>
    <row r="689" customFormat="false" ht="15" hidden="false" customHeight="false" outlineLevel="0" collapsed="false">
      <c r="A689" s="281"/>
      <c r="B689" s="178" t="n">
        <v>1100</v>
      </c>
      <c r="C689" s="179"/>
      <c r="D689" s="177"/>
      <c r="E689" s="180" t="s">
        <v>941</v>
      </c>
      <c r="F689" s="208" t="n">
        <f aca="false">F690</f>
        <v>2261.3541</v>
      </c>
      <c r="G689" s="208" t="n">
        <f aca="false">G690</f>
        <v>6761.3541</v>
      </c>
      <c r="H689" s="208" t="n">
        <f aca="false">H690</f>
        <v>2102.3541</v>
      </c>
      <c r="I689" s="208" t="n">
        <f aca="false">I690</f>
        <v>2102.3541</v>
      </c>
      <c r="J689" s="209" t="n">
        <f aca="false">I689/G689*100</f>
        <v>31.0936843257477</v>
      </c>
      <c r="K689" s="209" t="n">
        <f aca="false">SUM(I689/H689*100)</f>
        <v>100</v>
      </c>
    </row>
    <row r="690" customFormat="false" ht="15" hidden="false" customHeight="false" outlineLevel="0" collapsed="false">
      <c r="A690" s="281"/>
      <c r="B690" s="178" t="s">
        <v>942</v>
      </c>
      <c r="C690" s="179"/>
      <c r="D690" s="178"/>
      <c r="E690" s="233" t="s">
        <v>943</v>
      </c>
      <c r="F690" s="208" t="n">
        <f aca="false">F691</f>
        <v>2261.3541</v>
      </c>
      <c r="G690" s="208" t="n">
        <f aca="false">G691</f>
        <v>6761.3541</v>
      </c>
      <c r="H690" s="208" t="n">
        <f aca="false">H691</f>
        <v>2102.3541</v>
      </c>
      <c r="I690" s="208" t="n">
        <f aca="false">I691</f>
        <v>2102.3541</v>
      </c>
      <c r="J690" s="209" t="n">
        <f aca="false">I690/G690*100</f>
        <v>31.0936843257477</v>
      </c>
      <c r="K690" s="209" t="n">
        <f aca="false">SUM(I690/H690*100)</f>
        <v>100</v>
      </c>
    </row>
    <row r="691" customFormat="false" ht="25.5" hidden="false" customHeight="false" outlineLevel="0" collapsed="false">
      <c r="A691" s="281"/>
      <c r="B691" s="178"/>
      <c r="C691" s="179" t="s">
        <v>348</v>
      </c>
      <c r="D691" s="178"/>
      <c r="E691" s="233" t="s">
        <v>349</v>
      </c>
      <c r="F691" s="208" t="n">
        <f aca="false">F692</f>
        <v>2261.3541</v>
      </c>
      <c r="G691" s="208" t="n">
        <f aca="false">G692</f>
        <v>6761.3541</v>
      </c>
      <c r="H691" s="208" t="n">
        <f aca="false">H692</f>
        <v>2102.3541</v>
      </c>
      <c r="I691" s="208" t="n">
        <f aca="false">I692</f>
        <v>2102.3541</v>
      </c>
      <c r="J691" s="209" t="n">
        <f aca="false">I691/G691*100</f>
        <v>31.0936843257477</v>
      </c>
      <c r="K691" s="209" t="n">
        <f aca="false">SUM(I691/H691*100)</f>
        <v>100</v>
      </c>
    </row>
    <row r="692" customFormat="false" ht="25.5" hidden="false" customHeight="false" outlineLevel="0" collapsed="false">
      <c r="A692" s="186"/>
      <c r="B692" s="187"/>
      <c r="C692" s="188" t="s">
        <v>944</v>
      </c>
      <c r="D692" s="187"/>
      <c r="E692" s="189" t="s">
        <v>945</v>
      </c>
      <c r="F692" s="190" t="n">
        <f aca="false">F693+F702</f>
        <v>2261.3541</v>
      </c>
      <c r="G692" s="190" t="n">
        <f aca="false">G693+G702</f>
        <v>6761.3541</v>
      </c>
      <c r="H692" s="190" t="n">
        <f aca="false">H693+H702</f>
        <v>2102.3541</v>
      </c>
      <c r="I692" s="190" t="n">
        <f aca="false">I693+I702</f>
        <v>2102.3541</v>
      </c>
      <c r="J692" s="191" t="n">
        <f aca="false">I692/G692*100</f>
        <v>31.0936843257477</v>
      </c>
      <c r="K692" s="191" t="n">
        <f aca="false">SUM(I692/H692*100)</f>
        <v>100</v>
      </c>
    </row>
    <row r="693" customFormat="false" ht="39" hidden="false" customHeight="false" outlineLevel="0" collapsed="false">
      <c r="A693" s="196"/>
      <c r="B693" s="196"/>
      <c r="C693" s="196" t="s">
        <v>946</v>
      </c>
      <c r="D693" s="196"/>
      <c r="E693" s="197" t="s">
        <v>947</v>
      </c>
      <c r="F693" s="198" t="n">
        <f aca="false">F694+F696++F700</f>
        <v>2261.3541</v>
      </c>
      <c r="G693" s="198" t="n">
        <f aca="false">G694+G696++G700</f>
        <v>2761.3541</v>
      </c>
      <c r="H693" s="198" t="n">
        <f aca="false">H694+H696++H700</f>
        <v>2102.3541</v>
      </c>
      <c r="I693" s="198" t="n">
        <f aca="false">I694+I696++I700</f>
        <v>2102.3541</v>
      </c>
      <c r="J693" s="199" t="n">
        <f aca="false">I693/G693*100</f>
        <v>76.1348970057842</v>
      </c>
      <c r="K693" s="199" t="n">
        <f aca="false">SUM(I693/H693*100)</f>
        <v>100</v>
      </c>
    </row>
    <row r="694" customFormat="false" ht="51.75" hidden="false" customHeight="false" outlineLevel="0" collapsed="false">
      <c r="A694" s="200"/>
      <c r="B694" s="200"/>
      <c r="C694" s="201" t="s">
        <v>948</v>
      </c>
      <c r="D694" s="201"/>
      <c r="E694" s="202" t="s">
        <v>949</v>
      </c>
      <c r="F694" s="203" t="n">
        <f aca="false">F695</f>
        <v>1601.6</v>
      </c>
      <c r="G694" s="203" t="n">
        <f aca="false">G695</f>
        <v>1601.6</v>
      </c>
      <c r="H694" s="203" t="n">
        <f aca="false">H695</f>
        <v>942.6</v>
      </c>
      <c r="I694" s="203" t="n">
        <f aca="false">I695</f>
        <v>942.6</v>
      </c>
      <c r="J694" s="204" t="n">
        <f aca="false">I694/G694*100</f>
        <v>58.8536463536464</v>
      </c>
      <c r="K694" s="204" t="n">
        <f aca="false">SUM(I694/H694*100)</f>
        <v>100</v>
      </c>
    </row>
    <row r="695" customFormat="false" ht="26.25" hidden="false" customHeight="false" outlineLevel="0" collapsed="false">
      <c r="A695" s="200"/>
      <c r="B695" s="200"/>
      <c r="C695" s="201"/>
      <c r="D695" s="201" t="s">
        <v>447</v>
      </c>
      <c r="E695" s="202" t="s">
        <v>448</v>
      </c>
      <c r="F695" s="203" t="n">
        <f aca="false">1558+43.6</f>
        <v>1601.6</v>
      </c>
      <c r="G695" s="203" t="n">
        <f aca="false">1558+43.6</f>
        <v>1601.6</v>
      </c>
      <c r="H695" s="203" t="n">
        <v>942.6</v>
      </c>
      <c r="I695" s="203" t="n">
        <v>942.6</v>
      </c>
      <c r="J695" s="204" t="n">
        <f aca="false">I695/G695*100</f>
        <v>58.8536463536464</v>
      </c>
      <c r="K695" s="204" t="n">
        <f aca="false">SUM(I695/H695*100)</f>
        <v>100</v>
      </c>
    </row>
    <row r="696" customFormat="false" ht="15" hidden="false" customHeight="false" outlineLevel="0" collapsed="false">
      <c r="A696" s="200"/>
      <c r="B696" s="200"/>
      <c r="C696" s="201" t="s">
        <v>950</v>
      </c>
      <c r="D696" s="201"/>
      <c r="E696" s="202" t="s">
        <v>951</v>
      </c>
      <c r="F696" s="203" t="n">
        <f aca="false">F697</f>
        <v>299.2</v>
      </c>
      <c r="G696" s="203" t="n">
        <f aca="false">G697</f>
        <v>799.2</v>
      </c>
      <c r="H696" s="203" t="n">
        <f aca="false">H697</f>
        <v>799.2</v>
      </c>
      <c r="I696" s="203" t="n">
        <f aca="false">I697</f>
        <v>799.2</v>
      </c>
      <c r="J696" s="204" t="n">
        <f aca="false">I696/G696*100</f>
        <v>100</v>
      </c>
      <c r="K696" s="204" t="n">
        <f aca="false">SUM(I696/H696*100)</f>
        <v>100</v>
      </c>
    </row>
    <row r="697" customFormat="false" ht="26.25" hidden="false" customHeight="false" outlineLevel="0" collapsed="false">
      <c r="A697" s="200"/>
      <c r="B697" s="200"/>
      <c r="C697" s="201"/>
      <c r="D697" s="201" t="s">
        <v>447</v>
      </c>
      <c r="E697" s="202" t="s">
        <v>448</v>
      </c>
      <c r="F697" s="203" t="n">
        <f aca="false">F699</f>
        <v>299.2</v>
      </c>
      <c r="G697" s="203" t="n">
        <f aca="false">G699+G698</f>
        <v>799.2</v>
      </c>
      <c r="H697" s="203" t="n">
        <f aca="false">H699+H698</f>
        <v>799.2</v>
      </c>
      <c r="I697" s="203" t="n">
        <f aca="false">I699+I698</f>
        <v>799.2</v>
      </c>
      <c r="J697" s="204" t="n">
        <f aca="false">I697/G697*100</f>
        <v>100</v>
      </c>
      <c r="K697" s="204" t="n">
        <f aca="false">SUM(I697/H697*100)</f>
        <v>100</v>
      </c>
    </row>
    <row r="698" customFormat="false" ht="15" hidden="false" customHeight="false" outlineLevel="0" collapsed="false">
      <c r="A698" s="200"/>
      <c r="B698" s="200"/>
      <c r="C698" s="201"/>
      <c r="D698" s="201"/>
      <c r="E698" s="202" t="s">
        <v>507</v>
      </c>
      <c r="F698" s="203" t="n">
        <v>0</v>
      </c>
      <c r="G698" s="203" t="n">
        <v>500</v>
      </c>
      <c r="H698" s="203" t="n">
        <v>500</v>
      </c>
      <c r="I698" s="203" t="n">
        <v>500</v>
      </c>
      <c r="J698" s="204" t="n">
        <f aca="false">I698/G698*100</f>
        <v>100</v>
      </c>
      <c r="K698" s="204" t="n">
        <f aca="false">SUM(I698/H698*100)</f>
        <v>100</v>
      </c>
    </row>
    <row r="699" customFormat="false" ht="15" hidden="false" customHeight="false" outlineLevel="0" collapsed="false">
      <c r="A699" s="200"/>
      <c r="B699" s="200"/>
      <c r="C699" s="201"/>
      <c r="D699" s="201"/>
      <c r="E699" s="211" t="s">
        <v>433</v>
      </c>
      <c r="F699" s="203" t="n">
        <v>299.2</v>
      </c>
      <c r="G699" s="203" t="n">
        <v>299.2</v>
      </c>
      <c r="H699" s="203" t="n">
        <v>299.2</v>
      </c>
      <c r="I699" s="203" t="n">
        <v>299.2</v>
      </c>
      <c r="J699" s="204" t="n">
        <f aca="false">I699/G699*100</f>
        <v>100</v>
      </c>
      <c r="K699" s="204" t="n">
        <f aca="false">SUM(I699/H699*100)</f>
        <v>100</v>
      </c>
    </row>
    <row r="700" customFormat="false" ht="15" hidden="false" customHeight="false" outlineLevel="0" collapsed="false">
      <c r="A700" s="200"/>
      <c r="B700" s="200"/>
      <c r="C700" s="201" t="s">
        <v>952</v>
      </c>
      <c r="D700" s="201"/>
      <c r="E700" s="211" t="s">
        <v>953</v>
      </c>
      <c r="F700" s="203" t="n">
        <f aca="false">F701</f>
        <v>360.5541</v>
      </c>
      <c r="G700" s="203" t="n">
        <f aca="false">G701</f>
        <v>360.5541</v>
      </c>
      <c r="H700" s="203" t="n">
        <f aca="false">H701</f>
        <v>360.5541</v>
      </c>
      <c r="I700" s="203" t="n">
        <f aca="false">I701</f>
        <v>360.5541</v>
      </c>
      <c r="J700" s="204" t="n">
        <f aca="false">I700/G700*100</f>
        <v>100</v>
      </c>
      <c r="K700" s="204" t="n">
        <f aca="false">SUM(I700/H700*100)</f>
        <v>100</v>
      </c>
    </row>
    <row r="701" customFormat="false" ht="26.25" hidden="false" customHeight="false" outlineLevel="0" collapsed="false">
      <c r="A701" s="200"/>
      <c r="B701" s="200"/>
      <c r="C701" s="201"/>
      <c r="D701" s="201" t="s">
        <v>447</v>
      </c>
      <c r="E701" s="202" t="s">
        <v>448</v>
      </c>
      <c r="F701" s="203" t="n">
        <v>360.5541</v>
      </c>
      <c r="G701" s="203" t="n">
        <v>360.5541</v>
      </c>
      <c r="H701" s="203" t="n">
        <v>360.5541</v>
      </c>
      <c r="I701" s="203" t="n">
        <v>360.5541</v>
      </c>
      <c r="J701" s="204" t="n">
        <f aca="false">I701/G701*100</f>
        <v>100</v>
      </c>
      <c r="K701" s="204" t="n">
        <f aca="false">SUM(I701/H701*100)</f>
        <v>100</v>
      </c>
    </row>
    <row r="702" customFormat="false" ht="39" hidden="false" customHeight="false" outlineLevel="0" collapsed="false">
      <c r="A702" s="196"/>
      <c r="B702" s="196"/>
      <c r="C702" s="196" t="s">
        <v>954</v>
      </c>
      <c r="D702" s="196"/>
      <c r="E702" s="197" t="s">
        <v>955</v>
      </c>
      <c r="F702" s="198" t="n">
        <f aca="false">F703</f>
        <v>0</v>
      </c>
      <c r="G702" s="198" t="n">
        <f aca="false">G703</f>
        <v>4000</v>
      </c>
      <c r="H702" s="198" t="n">
        <f aca="false">H703</f>
        <v>0</v>
      </c>
      <c r="I702" s="198" t="n">
        <f aca="false">I703</f>
        <v>0</v>
      </c>
      <c r="J702" s="199" t="n">
        <f aca="false">I702/G702*100</f>
        <v>0</v>
      </c>
      <c r="K702" s="199"/>
    </row>
    <row r="703" customFormat="false" ht="39" hidden="false" customHeight="false" outlineLevel="0" collapsed="false">
      <c r="A703" s="200"/>
      <c r="B703" s="200"/>
      <c r="C703" s="201" t="s">
        <v>956</v>
      </c>
      <c r="D703" s="201"/>
      <c r="E703" s="202" t="s">
        <v>957</v>
      </c>
      <c r="F703" s="203" t="n">
        <f aca="false">F704</f>
        <v>0</v>
      </c>
      <c r="G703" s="203" t="n">
        <f aca="false">G704</f>
        <v>4000</v>
      </c>
      <c r="H703" s="203" t="n">
        <v>0</v>
      </c>
      <c r="I703" s="203" t="n">
        <v>0</v>
      </c>
      <c r="J703" s="204" t="n">
        <f aca="false">I703/G703*100</f>
        <v>0</v>
      </c>
      <c r="K703" s="204"/>
    </row>
    <row r="704" customFormat="false" ht="26.25" hidden="false" customHeight="false" outlineLevel="0" collapsed="false">
      <c r="A704" s="200"/>
      <c r="B704" s="200"/>
      <c r="C704" s="201"/>
      <c r="D704" s="201" t="s">
        <v>447</v>
      </c>
      <c r="E704" s="202" t="s">
        <v>448</v>
      </c>
      <c r="F704" s="203" t="n">
        <f aca="false">F705+F706</f>
        <v>0</v>
      </c>
      <c r="G704" s="203" t="n">
        <f aca="false">G705+G706</f>
        <v>4000</v>
      </c>
      <c r="H704" s="203" t="n">
        <v>0</v>
      </c>
      <c r="I704" s="203" t="n">
        <v>0</v>
      </c>
      <c r="J704" s="204" t="n">
        <f aca="false">I704/G704*100</f>
        <v>0</v>
      </c>
      <c r="K704" s="204"/>
    </row>
    <row r="705" customFormat="false" ht="15" hidden="false" customHeight="false" outlineLevel="0" collapsed="false">
      <c r="A705" s="200"/>
      <c r="B705" s="200"/>
      <c r="C705" s="201"/>
      <c r="D705" s="201"/>
      <c r="E705" s="202" t="s">
        <v>507</v>
      </c>
      <c r="F705" s="212" t="n">
        <v>0</v>
      </c>
      <c r="G705" s="212" t="n">
        <v>3000</v>
      </c>
      <c r="H705" s="212" t="n">
        <v>0</v>
      </c>
      <c r="I705" s="212" t="n">
        <v>0</v>
      </c>
      <c r="J705" s="213" t="n">
        <f aca="false">I705/G705*100</f>
        <v>0</v>
      </c>
      <c r="K705" s="213"/>
    </row>
    <row r="706" customFormat="false" ht="15" hidden="false" customHeight="false" outlineLevel="0" collapsed="false">
      <c r="A706" s="200"/>
      <c r="B706" s="200"/>
      <c r="C706" s="201"/>
      <c r="D706" s="201"/>
      <c r="E706" s="202" t="s">
        <v>508</v>
      </c>
      <c r="F706" s="203" t="n">
        <v>0</v>
      </c>
      <c r="G706" s="203" t="n">
        <v>1000</v>
      </c>
      <c r="H706" s="203" t="n">
        <v>0</v>
      </c>
      <c r="I706" s="203" t="n">
        <v>0</v>
      </c>
      <c r="J706" s="204" t="n">
        <f aca="false">I706/G706*100</f>
        <v>0</v>
      </c>
      <c r="K706" s="204"/>
    </row>
    <row r="707" customFormat="false" ht="25.5" hidden="false" customHeight="false" outlineLevel="0" collapsed="false">
      <c r="A707" s="173" t="n">
        <v>621</v>
      </c>
      <c r="B707" s="344"/>
      <c r="C707" s="345"/>
      <c r="D707" s="173"/>
      <c r="E707" s="174" t="s">
        <v>958</v>
      </c>
      <c r="F707" s="175" t="n">
        <f aca="false">F716+F742+F793+F802+F809</f>
        <v>104515.55789</v>
      </c>
      <c r="G707" s="175" t="n">
        <f aca="false">G716+G742+G793+G802+G809+G708</f>
        <v>106050.38158</v>
      </c>
      <c r="H707" s="175" t="n">
        <f aca="false">H716+H742+H793+H802+H809</f>
        <v>51714.5</v>
      </c>
      <c r="I707" s="175" t="n">
        <f aca="false">I716+I742+I793+I802+I809</f>
        <v>51608.58525</v>
      </c>
      <c r="J707" s="176" t="n">
        <f aca="false">I707/G707*100</f>
        <v>48.6642145752853</v>
      </c>
      <c r="K707" s="176" t="n">
        <f aca="false">SUM(I707/H707*100)</f>
        <v>99.7951933210222</v>
      </c>
    </row>
    <row r="708" customFormat="false" ht="15" hidden="false" customHeight="false" outlineLevel="0" collapsed="false">
      <c r="A708" s="177"/>
      <c r="B708" s="178" t="s">
        <v>643</v>
      </c>
      <c r="C708" s="179"/>
      <c r="D708" s="177"/>
      <c r="E708" s="180" t="s">
        <v>644</v>
      </c>
      <c r="F708" s="208" t="n">
        <v>0</v>
      </c>
      <c r="G708" s="208" t="n">
        <f aca="false">G709</f>
        <v>424.74709</v>
      </c>
      <c r="H708" s="208" t="n">
        <f aca="false">H709</f>
        <v>0</v>
      </c>
      <c r="I708" s="208" t="n">
        <f aca="false">I709</f>
        <v>0</v>
      </c>
      <c r="J708" s="209" t="n">
        <f aca="false">I708/G708*100</f>
        <v>0</v>
      </c>
      <c r="K708" s="209"/>
    </row>
    <row r="709" customFormat="false" ht="15" hidden="false" customHeight="false" outlineLevel="0" collapsed="false">
      <c r="A709" s="177"/>
      <c r="B709" s="178" t="s">
        <v>656</v>
      </c>
      <c r="C709" s="179"/>
      <c r="D709" s="177"/>
      <c r="E709" s="180" t="s">
        <v>657</v>
      </c>
      <c r="F709" s="208" t="n">
        <v>0</v>
      </c>
      <c r="G709" s="208" t="n">
        <f aca="false">G710</f>
        <v>424.74709</v>
      </c>
      <c r="H709" s="208" t="n">
        <f aca="false">H710</f>
        <v>0</v>
      </c>
      <c r="I709" s="208" t="n">
        <f aca="false">I710</f>
        <v>0</v>
      </c>
      <c r="J709" s="209" t="n">
        <f aca="false">I709/G709*100</f>
        <v>0</v>
      </c>
      <c r="K709" s="209"/>
    </row>
    <row r="710" customFormat="false" ht="25.5" hidden="false" customHeight="false" outlineLevel="0" collapsed="false">
      <c r="A710" s="177"/>
      <c r="B710" s="232"/>
      <c r="C710" s="179" t="s">
        <v>348</v>
      </c>
      <c r="D710" s="177"/>
      <c r="E710" s="233" t="s">
        <v>349</v>
      </c>
      <c r="F710" s="208" t="n">
        <v>0</v>
      </c>
      <c r="G710" s="208" t="n">
        <f aca="false">G711</f>
        <v>424.74709</v>
      </c>
      <c r="H710" s="208" t="n">
        <f aca="false">H711</f>
        <v>0</v>
      </c>
      <c r="I710" s="208" t="n">
        <f aca="false">I711</f>
        <v>0</v>
      </c>
      <c r="J710" s="209" t="n">
        <f aca="false">I710/G710*100</f>
        <v>0</v>
      </c>
      <c r="K710" s="209"/>
    </row>
    <row r="711" customFormat="false" ht="25.5" hidden="false" customHeight="false" outlineLevel="0" collapsed="false">
      <c r="A711" s="186"/>
      <c r="B711" s="187"/>
      <c r="C711" s="188" t="s">
        <v>541</v>
      </c>
      <c r="D711" s="187"/>
      <c r="E711" s="189" t="s">
        <v>542</v>
      </c>
      <c r="F711" s="190" t="n">
        <v>0</v>
      </c>
      <c r="G711" s="190" t="n">
        <f aca="false">G712</f>
        <v>424.74709</v>
      </c>
      <c r="H711" s="190" t="n">
        <f aca="false">H712</f>
        <v>0</v>
      </c>
      <c r="I711" s="190" t="n">
        <f aca="false">I712</f>
        <v>0</v>
      </c>
      <c r="J711" s="191" t="n">
        <f aca="false">I711/G711*100</f>
        <v>0</v>
      </c>
      <c r="K711" s="191"/>
    </row>
    <row r="712" customFormat="false" ht="26.25" hidden="false" customHeight="false" outlineLevel="0" collapsed="false">
      <c r="A712" s="192"/>
      <c r="B712" s="192"/>
      <c r="C712" s="192" t="s">
        <v>662</v>
      </c>
      <c r="D712" s="192"/>
      <c r="E712" s="271" t="s">
        <v>663</v>
      </c>
      <c r="F712" s="194" t="n">
        <v>0</v>
      </c>
      <c r="G712" s="194" t="n">
        <f aca="false">G713</f>
        <v>424.74709</v>
      </c>
      <c r="H712" s="194" t="n">
        <f aca="false">H713</f>
        <v>0</v>
      </c>
      <c r="I712" s="194" t="n">
        <f aca="false">I713</f>
        <v>0</v>
      </c>
      <c r="J712" s="195" t="n">
        <f aca="false">I712/G712*100</f>
        <v>0</v>
      </c>
      <c r="K712" s="195"/>
    </row>
    <row r="713" customFormat="false" ht="40.5" hidden="false" customHeight="true" outlineLevel="0" collapsed="false">
      <c r="A713" s="196"/>
      <c r="B713" s="196"/>
      <c r="C713" s="196" t="s">
        <v>664</v>
      </c>
      <c r="D713" s="196"/>
      <c r="E713" s="262" t="s">
        <v>665</v>
      </c>
      <c r="F713" s="198" t="n">
        <v>0</v>
      </c>
      <c r="G713" s="198" t="n">
        <f aca="false">G714</f>
        <v>424.74709</v>
      </c>
      <c r="H713" s="198" t="n">
        <f aca="false">H714</f>
        <v>0</v>
      </c>
      <c r="I713" s="198" t="n">
        <f aca="false">I714</f>
        <v>0</v>
      </c>
      <c r="J713" s="199" t="n">
        <f aca="false">I713/G713*100</f>
        <v>0</v>
      </c>
      <c r="K713" s="199"/>
    </row>
    <row r="714" customFormat="false" ht="15" hidden="false" customHeight="false" outlineLevel="0" collapsed="false">
      <c r="A714" s="201"/>
      <c r="B714" s="201"/>
      <c r="C714" s="201" t="s">
        <v>678</v>
      </c>
      <c r="D714" s="282"/>
      <c r="E714" s="272" t="s">
        <v>679</v>
      </c>
      <c r="F714" s="203" t="n">
        <v>0</v>
      </c>
      <c r="G714" s="203" t="n">
        <f aca="false">G715</f>
        <v>424.74709</v>
      </c>
      <c r="H714" s="203" t="n">
        <f aca="false">H715</f>
        <v>0</v>
      </c>
      <c r="I714" s="203" t="n">
        <f aca="false">I715</f>
        <v>0</v>
      </c>
      <c r="J714" s="204" t="n">
        <f aca="false">I714/G714*100</f>
        <v>0</v>
      </c>
      <c r="K714" s="204"/>
    </row>
    <row r="715" customFormat="false" ht="26.25" hidden="false" customHeight="false" outlineLevel="0" collapsed="false">
      <c r="A715" s="201"/>
      <c r="B715" s="201"/>
      <c r="C715" s="201"/>
      <c r="D715" s="201" t="s">
        <v>447</v>
      </c>
      <c r="E715" s="202" t="s">
        <v>365</v>
      </c>
      <c r="F715" s="203" t="n">
        <v>0</v>
      </c>
      <c r="G715" s="203" t="n">
        <v>424.74709</v>
      </c>
      <c r="H715" s="203" t="n">
        <v>0</v>
      </c>
      <c r="I715" s="203" t="n">
        <v>0</v>
      </c>
      <c r="J715" s="204" t="n">
        <f aca="false">I715/G715*100</f>
        <v>0</v>
      </c>
      <c r="K715" s="204"/>
    </row>
    <row r="716" customFormat="false" ht="15" hidden="false" customHeight="false" outlineLevel="0" collapsed="false">
      <c r="A716" s="357"/>
      <c r="B716" s="178" t="s">
        <v>753</v>
      </c>
      <c r="C716" s="179"/>
      <c r="D716" s="177"/>
      <c r="E716" s="180" t="s">
        <v>754</v>
      </c>
      <c r="F716" s="208" t="n">
        <f aca="false">F717+F724+F735</f>
        <v>22864.2</v>
      </c>
      <c r="G716" s="208" t="n">
        <f aca="false">G717+G724+G735</f>
        <v>22872.1</v>
      </c>
      <c r="H716" s="208" t="n">
        <f aca="false">H717+H724+H735</f>
        <v>12058.3</v>
      </c>
      <c r="I716" s="208" t="n">
        <f aca="false">I717+I724+I735</f>
        <v>12058.3</v>
      </c>
      <c r="J716" s="209" t="n">
        <f aca="false">I716/G716*100</f>
        <v>52.7205634812719</v>
      </c>
      <c r="K716" s="209" t="n">
        <f aca="false">SUM(I716/H716*100)</f>
        <v>100</v>
      </c>
    </row>
    <row r="717" customFormat="false" ht="15" hidden="false" customHeight="false" outlineLevel="0" collapsed="false">
      <c r="A717" s="357"/>
      <c r="B717" s="178" t="s">
        <v>885</v>
      </c>
      <c r="C717" s="179"/>
      <c r="D717" s="177"/>
      <c r="E717" s="180" t="s">
        <v>886</v>
      </c>
      <c r="F717" s="208" t="n">
        <f aca="false">F718</f>
        <v>22356.6</v>
      </c>
      <c r="G717" s="208" t="n">
        <f aca="false">G718</f>
        <v>22356.6</v>
      </c>
      <c r="H717" s="208" t="n">
        <f aca="false">H718</f>
        <v>11778.3</v>
      </c>
      <c r="I717" s="208" t="n">
        <f aca="false">I718</f>
        <v>11778.3</v>
      </c>
      <c r="J717" s="209" t="n">
        <f aca="false">I717/G717*100</f>
        <v>52.6837712353399</v>
      </c>
      <c r="K717" s="209" t="n">
        <f aca="false">SUM(I717/H717*100)</f>
        <v>100</v>
      </c>
    </row>
    <row r="718" customFormat="false" ht="25.5" hidden="false" customHeight="false" outlineLevel="0" collapsed="false">
      <c r="A718" s="357"/>
      <c r="B718" s="178"/>
      <c r="C718" s="179" t="s">
        <v>348</v>
      </c>
      <c r="D718" s="178"/>
      <c r="E718" s="233" t="s">
        <v>349</v>
      </c>
      <c r="F718" s="208" t="n">
        <f aca="false">F719</f>
        <v>22356.6</v>
      </c>
      <c r="G718" s="208" t="n">
        <f aca="false">G719</f>
        <v>22356.6</v>
      </c>
      <c r="H718" s="208" t="n">
        <f aca="false">H719</f>
        <v>11778.3</v>
      </c>
      <c r="I718" s="208" t="n">
        <f aca="false">I719</f>
        <v>11778.3</v>
      </c>
      <c r="J718" s="209" t="n">
        <f aca="false">I718/G718*100</f>
        <v>52.6837712353399</v>
      </c>
      <c r="K718" s="209" t="n">
        <f aca="false">SUM(I718/H718*100)</f>
        <v>100</v>
      </c>
    </row>
    <row r="719" customFormat="false" ht="25.5" hidden="false" customHeight="false" outlineLevel="0" collapsed="false">
      <c r="A719" s="186"/>
      <c r="B719" s="187"/>
      <c r="C719" s="188" t="s">
        <v>790</v>
      </c>
      <c r="D719" s="187"/>
      <c r="E719" s="189" t="s">
        <v>791</v>
      </c>
      <c r="F719" s="190" t="n">
        <f aca="false">F720</f>
        <v>22356.6</v>
      </c>
      <c r="G719" s="190" t="n">
        <f aca="false">G720</f>
        <v>22356.6</v>
      </c>
      <c r="H719" s="190" t="n">
        <f aca="false">H720</f>
        <v>11778.3</v>
      </c>
      <c r="I719" s="190" t="n">
        <f aca="false">I720</f>
        <v>11778.3</v>
      </c>
      <c r="J719" s="191" t="n">
        <f aca="false">I719/G719*100</f>
        <v>52.6837712353399</v>
      </c>
      <c r="K719" s="191" t="n">
        <f aca="false">SUM(I719/H719*100)</f>
        <v>100</v>
      </c>
    </row>
    <row r="720" customFormat="false" ht="26.25" hidden="false" customHeight="false" outlineLevel="0" collapsed="false">
      <c r="A720" s="192"/>
      <c r="B720" s="192"/>
      <c r="C720" s="192" t="s">
        <v>792</v>
      </c>
      <c r="D720" s="192"/>
      <c r="E720" s="214" t="s">
        <v>777</v>
      </c>
      <c r="F720" s="194" t="n">
        <f aca="false">F721</f>
        <v>22356.6</v>
      </c>
      <c r="G720" s="194" t="n">
        <f aca="false">G721</f>
        <v>22356.6</v>
      </c>
      <c r="H720" s="194" t="n">
        <f aca="false">H721</f>
        <v>11778.3</v>
      </c>
      <c r="I720" s="194" t="n">
        <f aca="false">I721</f>
        <v>11778.3</v>
      </c>
      <c r="J720" s="195" t="n">
        <f aca="false">I720/G720*100</f>
        <v>52.6837712353399</v>
      </c>
      <c r="K720" s="195" t="n">
        <f aca="false">SUM(I720/H720*100)</f>
        <v>100</v>
      </c>
    </row>
    <row r="721" customFormat="false" ht="26.25" hidden="false" customHeight="false" outlineLevel="0" collapsed="false">
      <c r="A721" s="196"/>
      <c r="B721" s="196"/>
      <c r="C721" s="196" t="s">
        <v>959</v>
      </c>
      <c r="D721" s="196"/>
      <c r="E721" s="197" t="s">
        <v>960</v>
      </c>
      <c r="F721" s="198" t="n">
        <f aca="false">F722</f>
        <v>22356.6</v>
      </c>
      <c r="G721" s="198" t="n">
        <f aca="false">G722</f>
        <v>22356.6</v>
      </c>
      <c r="H721" s="198" t="n">
        <f aca="false">H722</f>
        <v>11778.3</v>
      </c>
      <c r="I721" s="198" t="n">
        <f aca="false">I722</f>
        <v>11778.3</v>
      </c>
      <c r="J721" s="199" t="n">
        <f aca="false">I721/G721*100</f>
        <v>52.6837712353399</v>
      </c>
      <c r="K721" s="199" t="n">
        <f aca="false">SUM(I721/H721*100)</f>
        <v>100</v>
      </c>
    </row>
    <row r="722" customFormat="false" ht="15" hidden="false" customHeight="false" outlineLevel="0" collapsed="false">
      <c r="A722" s="200"/>
      <c r="B722" s="200"/>
      <c r="C722" s="201" t="s">
        <v>961</v>
      </c>
      <c r="D722" s="201"/>
      <c r="E722" s="216" t="s">
        <v>962</v>
      </c>
      <c r="F722" s="203" t="n">
        <f aca="false">F723</f>
        <v>22356.6</v>
      </c>
      <c r="G722" s="203" t="n">
        <f aca="false">G723</f>
        <v>22356.6</v>
      </c>
      <c r="H722" s="203" t="n">
        <f aca="false">H723</f>
        <v>11778.3</v>
      </c>
      <c r="I722" s="203" t="n">
        <f aca="false">I723</f>
        <v>11778.3</v>
      </c>
      <c r="J722" s="204" t="n">
        <f aca="false">I722/G722*100</f>
        <v>52.6837712353399</v>
      </c>
      <c r="K722" s="204" t="n">
        <f aca="false">SUM(I722/H722*100)</f>
        <v>100</v>
      </c>
    </row>
    <row r="723" customFormat="false" ht="26.25" hidden="false" customHeight="false" outlineLevel="0" collapsed="false">
      <c r="A723" s="200"/>
      <c r="B723" s="200"/>
      <c r="C723" s="201"/>
      <c r="D723" s="201" t="s">
        <v>447</v>
      </c>
      <c r="E723" s="202" t="s">
        <v>448</v>
      </c>
      <c r="F723" s="203" t="n">
        <v>22356.6</v>
      </c>
      <c r="G723" s="203" t="n">
        <v>22356.6</v>
      </c>
      <c r="H723" s="203" t="n">
        <v>11778.3</v>
      </c>
      <c r="I723" s="203" t="n">
        <v>11778.3</v>
      </c>
      <c r="J723" s="204" t="n">
        <f aca="false">I723/G723*100</f>
        <v>52.6837712353399</v>
      </c>
      <c r="K723" s="204" t="n">
        <f aca="false">SUM(I723/H723*100)</f>
        <v>100</v>
      </c>
    </row>
    <row r="724" customFormat="false" ht="15" hidden="false" customHeight="false" outlineLevel="0" collapsed="false">
      <c r="A724" s="358"/>
      <c r="B724" s="178" t="s">
        <v>963</v>
      </c>
      <c r="C724" s="179"/>
      <c r="D724" s="178"/>
      <c r="E724" s="180" t="s">
        <v>964</v>
      </c>
      <c r="F724" s="208" t="n">
        <f aca="false">F725</f>
        <v>365.5</v>
      </c>
      <c r="G724" s="208" t="n">
        <f aca="false">G725</f>
        <v>365.5</v>
      </c>
      <c r="H724" s="208" t="n">
        <f aca="false">H725</f>
        <v>130</v>
      </c>
      <c r="I724" s="208" t="n">
        <f aca="false">I725</f>
        <v>130</v>
      </c>
      <c r="J724" s="209" t="n">
        <f aca="false">I724/G724*100</f>
        <v>35.5677154582763</v>
      </c>
      <c r="K724" s="209" t="n">
        <f aca="false">SUM(I724/H724*100)</f>
        <v>100</v>
      </c>
    </row>
    <row r="725" customFormat="false" ht="25.5" hidden="false" customHeight="false" outlineLevel="0" collapsed="false">
      <c r="A725" s="358"/>
      <c r="B725" s="178"/>
      <c r="C725" s="179" t="s">
        <v>348</v>
      </c>
      <c r="D725" s="178"/>
      <c r="E725" s="233" t="s">
        <v>349</v>
      </c>
      <c r="F725" s="208" t="n">
        <f aca="false">F726</f>
        <v>365.5</v>
      </c>
      <c r="G725" s="208" t="n">
        <f aca="false">G726</f>
        <v>365.5</v>
      </c>
      <c r="H725" s="208" t="n">
        <f aca="false">H726</f>
        <v>130</v>
      </c>
      <c r="I725" s="208" t="n">
        <f aca="false">I726</f>
        <v>130</v>
      </c>
      <c r="J725" s="209" t="n">
        <f aca="false">I725/G725*100</f>
        <v>35.5677154582763</v>
      </c>
      <c r="K725" s="209" t="n">
        <f aca="false">SUM(I725/H725*100)</f>
        <v>100</v>
      </c>
    </row>
    <row r="726" customFormat="false" ht="25.5" hidden="false" customHeight="false" outlineLevel="0" collapsed="false">
      <c r="A726" s="186"/>
      <c r="B726" s="187"/>
      <c r="C726" s="188" t="s">
        <v>790</v>
      </c>
      <c r="D726" s="187"/>
      <c r="E726" s="189" t="s">
        <v>791</v>
      </c>
      <c r="F726" s="190" t="n">
        <f aca="false">F727</f>
        <v>365.5</v>
      </c>
      <c r="G726" s="190" t="n">
        <f aca="false">G727</f>
        <v>365.5</v>
      </c>
      <c r="H726" s="190" t="n">
        <f aca="false">H727</f>
        <v>130</v>
      </c>
      <c r="I726" s="190" t="n">
        <f aca="false">I727</f>
        <v>130</v>
      </c>
      <c r="J726" s="191" t="n">
        <f aca="false">I726/G726*100</f>
        <v>35.5677154582763</v>
      </c>
      <c r="K726" s="191" t="n">
        <f aca="false">SUM(I726/H726*100)</f>
        <v>100</v>
      </c>
    </row>
    <row r="727" customFormat="false" ht="15" hidden="false" customHeight="false" outlineLevel="0" collapsed="false">
      <c r="A727" s="192"/>
      <c r="B727" s="192"/>
      <c r="C727" s="192" t="s">
        <v>965</v>
      </c>
      <c r="D727" s="192"/>
      <c r="E727" s="214" t="s">
        <v>966</v>
      </c>
      <c r="F727" s="194" t="n">
        <f aca="false">F728</f>
        <v>365.5</v>
      </c>
      <c r="G727" s="194" t="n">
        <f aca="false">G728</f>
        <v>365.5</v>
      </c>
      <c r="H727" s="194" t="n">
        <f aca="false">H728</f>
        <v>130</v>
      </c>
      <c r="I727" s="194" t="n">
        <f aca="false">I728</f>
        <v>130</v>
      </c>
      <c r="J727" s="195" t="n">
        <f aca="false">I727/G727*100</f>
        <v>35.5677154582763</v>
      </c>
      <c r="K727" s="195" t="n">
        <f aca="false">SUM(I727/H727*100)</f>
        <v>100</v>
      </c>
    </row>
    <row r="728" customFormat="false" ht="26.25" hidden="false" customHeight="false" outlineLevel="0" collapsed="false">
      <c r="A728" s="196"/>
      <c r="B728" s="196"/>
      <c r="C728" s="196" t="s">
        <v>967</v>
      </c>
      <c r="D728" s="196"/>
      <c r="E728" s="197" t="s">
        <v>968</v>
      </c>
      <c r="F728" s="198" t="n">
        <f aca="false">F729+F731</f>
        <v>365.5</v>
      </c>
      <c r="G728" s="198" t="n">
        <f aca="false">G729+G731</f>
        <v>365.5</v>
      </c>
      <c r="H728" s="198" t="n">
        <f aca="false">H729+H731</f>
        <v>130</v>
      </c>
      <c r="I728" s="198" t="n">
        <f aca="false">I729+I731</f>
        <v>130</v>
      </c>
      <c r="J728" s="199" t="n">
        <f aca="false">I728/G728*100</f>
        <v>35.5677154582763</v>
      </c>
      <c r="K728" s="199" t="n">
        <f aca="false">SUM(I728/H728*100)</f>
        <v>100</v>
      </c>
    </row>
    <row r="729" customFormat="false" ht="77.25" hidden="false" customHeight="false" outlineLevel="0" collapsed="false">
      <c r="A729" s="200"/>
      <c r="B729" s="200"/>
      <c r="C729" s="201" t="s">
        <v>969</v>
      </c>
      <c r="D729" s="201"/>
      <c r="E729" s="202" t="s">
        <v>970</v>
      </c>
      <c r="F729" s="203" t="n">
        <f aca="false">F730</f>
        <v>298.5</v>
      </c>
      <c r="G729" s="203" t="n">
        <f aca="false">G730</f>
        <v>298.5</v>
      </c>
      <c r="H729" s="203" t="n">
        <f aca="false">H730</f>
        <v>130</v>
      </c>
      <c r="I729" s="203" t="n">
        <f aca="false">I730</f>
        <v>130</v>
      </c>
      <c r="J729" s="204" t="n">
        <f aca="false">I729/G729*100</f>
        <v>43.5510887772194</v>
      </c>
      <c r="K729" s="204" t="n">
        <f aca="false">SUM(I729/H729*100)</f>
        <v>100</v>
      </c>
    </row>
    <row r="730" customFormat="false" ht="26.25" hidden="false" customHeight="false" outlineLevel="0" collapsed="false">
      <c r="A730" s="200"/>
      <c r="B730" s="200"/>
      <c r="C730" s="201"/>
      <c r="D730" s="201" t="s">
        <v>447</v>
      </c>
      <c r="E730" s="202" t="s">
        <v>448</v>
      </c>
      <c r="F730" s="203" t="n">
        <v>298.5</v>
      </c>
      <c r="G730" s="203" t="n">
        <v>298.5</v>
      </c>
      <c r="H730" s="203" t="n">
        <v>130</v>
      </c>
      <c r="I730" s="203" t="n">
        <v>130</v>
      </c>
      <c r="J730" s="204" t="n">
        <f aca="false">I730/G730*100</f>
        <v>43.5510887772194</v>
      </c>
      <c r="K730" s="204" t="n">
        <f aca="false">SUM(I730/H730*100)</f>
        <v>100</v>
      </c>
    </row>
    <row r="731" customFormat="false" ht="15" hidden="false" customHeight="false" outlineLevel="0" collapsed="false">
      <c r="A731" s="200"/>
      <c r="B731" s="200"/>
      <c r="C731" s="232" t="s">
        <v>971</v>
      </c>
      <c r="D731" s="232"/>
      <c r="E731" s="211" t="s">
        <v>972</v>
      </c>
      <c r="F731" s="203" t="n">
        <f aca="false">F732</f>
        <v>67</v>
      </c>
      <c r="G731" s="203" t="n">
        <f aca="false">G732</f>
        <v>67</v>
      </c>
      <c r="H731" s="203" t="n">
        <f aca="false">H732</f>
        <v>0</v>
      </c>
      <c r="I731" s="203" t="n">
        <f aca="false">I732</f>
        <v>0</v>
      </c>
      <c r="J731" s="204" t="n">
        <f aca="false">I731/G731*100</f>
        <v>0</v>
      </c>
      <c r="K731" s="204"/>
    </row>
    <row r="732" customFormat="false" ht="26.25" hidden="false" customHeight="false" outlineLevel="0" collapsed="false">
      <c r="A732" s="200"/>
      <c r="B732" s="200"/>
      <c r="C732" s="232"/>
      <c r="D732" s="201" t="s">
        <v>447</v>
      </c>
      <c r="E732" s="202" t="s">
        <v>448</v>
      </c>
      <c r="F732" s="203" t="n">
        <f aca="false">F734</f>
        <v>67</v>
      </c>
      <c r="G732" s="203" t="n">
        <f aca="false">G734</f>
        <v>67</v>
      </c>
      <c r="H732" s="203" t="n">
        <v>0</v>
      </c>
      <c r="I732" s="203" t="n">
        <v>0</v>
      </c>
      <c r="J732" s="204" t="n">
        <f aca="false">I732/G732*100</f>
        <v>0</v>
      </c>
      <c r="K732" s="204"/>
    </row>
    <row r="733" customFormat="false" ht="15" hidden="false" customHeight="false" outlineLevel="0" collapsed="false">
      <c r="A733" s="200"/>
      <c r="B733" s="200"/>
      <c r="C733" s="201"/>
      <c r="D733" s="201"/>
      <c r="E733" s="211" t="s">
        <v>432</v>
      </c>
      <c r="F733" s="203" t="n">
        <v>0</v>
      </c>
      <c r="G733" s="203" t="n">
        <v>0</v>
      </c>
      <c r="H733" s="203" t="n">
        <v>0</v>
      </c>
      <c r="I733" s="203" t="n">
        <v>0</v>
      </c>
      <c r="J733" s="204"/>
      <c r="K733" s="204"/>
    </row>
    <row r="734" customFormat="false" ht="15" hidden="false" customHeight="false" outlineLevel="0" collapsed="false">
      <c r="A734" s="200"/>
      <c r="B734" s="200"/>
      <c r="C734" s="201"/>
      <c r="D734" s="201"/>
      <c r="E734" s="211" t="s">
        <v>433</v>
      </c>
      <c r="F734" s="203" t="n">
        <v>67</v>
      </c>
      <c r="G734" s="203" t="n">
        <v>67</v>
      </c>
      <c r="H734" s="203" t="n">
        <v>0</v>
      </c>
      <c r="I734" s="203" t="n">
        <v>0</v>
      </c>
      <c r="J734" s="204" t="n">
        <f aca="false">I734/G734*100</f>
        <v>0</v>
      </c>
      <c r="K734" s="204"/>
    </row>
    <row r="735" customFormat="false" ht="15" hidden="false" customHeight="false" outlineLevel="0" collapsed="false">
      <c r="A735" s="358"/>
      <c r="B735" s="178" t="s">
        <v>895</v>
      </c>
      <c r="C735" s="179"/>
      <c r="D735" s="178"/>
      <c r="E735" s="233" t="s">
        <v>896</v>
      </c>
      <c r="F735" s="208" t="n">
        <f aca="false">F736</f>
        <v>142.1</v>
      </c>
      <c r="G735" s="208" t="n">
        <f aca="false">G736</f>
        <v>150</v>
      </c>
      <c r="H735" s="208" t="n">
        <f aca="false">H736</f>
        <v>150</v>
      </c>
      <c r="I735" s="208" t="n">
        <f aca="false">I736</f>
        <v>150</v>
      </c>
      <c r="J735" s="209" t="n">
        <f aca="false">I735/G735*100</f>
        <v>100</v>
      </c>
      <c r="K735" s="209" t="n">
        <f aca="false">SUM(I735/H735*100)</f>
        <v>100</v>
      </c>
    </row>
    <row r="736" customFormat="false" ht="25.5" hidden="false" customHeight="false" outlineLevel="0" collapsed="false">
      <c r="A736" s="358"/>
      <c r="B736" s="178"/>
      <c r="C736" s="179" t="s">
        <v>348</v>
      </c>
      <c r="D736" s="178"/>
      <c r="E736" s="233" t="s">
        <v>349</v>
      </c>
      <c r="F736" s="208" t="n">
        <f aca="false">F737</f>
        <v>142.1</v>
      </c>
      <c r="G736" s="208" t="n">
        <f aca="false">G737</f>
        <v>150</v>
      </c>
      <c r="H736" s="208" t="n">
        <f aca="false">H737</f>
        <v>150</v>
      </c>
      <c r="I736" s="208" t="n">
        <f aca="false">I737</f>
        <v>150</v>
      </c>
      <c r="J736" s="209" t="n">
        <f aca="false">I736/G736*100</f>
        <v>100</v>
      </c>
      <c r="K736" s="209" t="n">
        <f aca="false">SUM(I736/H736*100)</f>
        <v>100</v>
      </c>
    </row>
    <row r="737" customFormat="false" ht="25.5" hidden="false" customHeight="false" outlineLevel="0" collapsed="false">
      <c r="A737" s="186"/>
      <c r="B737" s="187"/>
      <c r="C737" s="188" t="s">
        <v>757</v>
      </c>
      <c r="D737" s="187"/>
      <c r="E737" s="189" t="s">
        <v>758</v>
      </c>
      <c r="F737" s="190" t="n">
        <f aca="false">F738</f>
        <v>142.1</v>
      </c>
      <c r="G737" s="190" t="n">
        <f aca="false">G738</f>
        <v>150</v>
      </c>
      <c r="H737" s="190" t="n">
        <f aca="false">H738</f>
        <v>150</v>
      </c>
      <c r="I737" s="190" t="n">
        <f aca="false">I738</f>
        <v>150</v>
      </c>
      <c r="J737" s="191" t="n">
        <f aca="false">I737/G737*100</f>
        <v>100</v>
      </c>
      <c r="K737" s="191" t="n">
        <f aca="false">SUM(I737/H737*100)</f>
        <v>100</v>
      </c>
    </row>
    <row r="738" customFormat="false" ht="15" hidden="false" customHeight="false" outlineLevel="0" collapsed="false">
      <c r="A738" s="192"/>
      <c r="B738" s="192"/>
      <c r="C738" s="192" t="s">
        <v>907</v>
      </c>
      <c r="D738" s="192"/>
      <c r="E738" s="193" t="s">
        <v>908</v>
      </c>
      <c r="F738" s="194" t="n">
        <f aca="false">F739</f>
        <v>142.1</v>
      </c>
      <c r="G738" s="194" t="n">
        <f aca="false">G739</f>
        <v>150</v>
      </c>
      <c r="H738" s="194" t="n">
        <f aca="false">H739</f>
        <v>150</v>
      </c>
      <c r="I738" s="194" t="n">
        <f aca="false">I739</f>
        <v>150</v>
      </c>
      <c r="J738" s="195" t="n">
        <f aca="false">I738/G738*100</f>
        <v>100</v>
      </c>
      <c r="K738" s="195" t="n">
        <f aca="false">SUM(I738/H738*100)</f>
        <v>100</v>
      </c>
    </row>
    <row r="739" customFormat="false" ht="27" hidden="false" customHeight="true" outlineLevel="0" collapsed="false">
      <c r="A739" s="196"/>
      <c r="B739" s="196"/>
      <c r="C739" s="196" t="s">
        <v>909</v>
      </c>
      <c r="D739" s="196"/>
      <c r="E739" s="197" t="s">
        <v>910</v>
      </c>
      <c r="F739" s="198" t="n">
        <f aca="false">F740</f>
        <v>142.1</v>
      </c>
      <c r="G739" s="198" t="n">
        <f aca="false">G740</f>
        <v>150</v>
      </c>
      <c r="H739" s="198" t="n">
        <f aca="false">H740</f>
        <v>150</v>
      </c>
      <c r="I739" s="198" t="n">
        <f aca="false">I740</f>
        <v>150</v>
      </c>
      <c r="J739" s="199" t="n">
        <f aca="false">I739/G739*100</f>
        <v>100</v>
      </c>
      <c r="K739" s="199" t="n">
        <f aca="false">SUM(I739/H739*100)</f>
        <v>100</v>
      </c>
    </row>
    <row r="740" customFormat="false" ht="26.25" hidden="false" customHeight="false" outlineLevel="0" collapsed="false">
      <c r="A740" s="200"/>
      <c r="B740" s="200"/>
      <c r="C740" s="201" t="s">
        <v>913</v>
      </c>
      <c r="D740" s="201"/>
      <c r="E740" s="202" t="s">
        <v>914</v>
      </c>
      <c r="F740" s="203" t="n">
        <f aca="false">F741</f>
        <v>142.1</v>
      </c>
      <c r="G740" s="203" t="n">
        <f aca="false">G741</f>
        <v>150</v>
      </c>
      <c r="H740" s="203" t="n">
        <f aca="false">H741</f>
        <v>150</v>
      </c>
      <c r="I740" s="203" t="n">
        <f aca="false">I741</f>
        <v>150</v>
      </c>
      <c r="J740" s="204" t="n">
        <f aca="false">I740/G740*100</f>
        <v>100</v>
      </c>
      <c r="K740" s="204" t="n">
        <f aca="false">SUM(I740/H740*100)</f>
        <v>100</v>
      </c>
    </row>
    <row r="741" customFormat="false" ht="26.25" hidden="false" customHeight="false" outlineLevel="0" collapsed="false">
      <c r="A741" s="200"/>
      <c r="B741" s="200"/>
      <c r="C741" s="201"/>
      <c r="D741" s="201" t="s">
        <v>447</v>
      </c>
      <c r="E741" s="202" t="s">
        <v>448</v>
      </c>
      <c r="F741" s="203" t="n">
        <v>142.1</v>
      </c>
      <c r="G741" s="203" t="n">
        <v>150</v>
      </c>
      <c r="H741" s="203" t="n">
        <v>150</v>
      </c>
      <c r="I741" s="203" t="n">
        <v>150</v>
      </c>
      <c r="J741" s="204" t="n">
        <f aca="false">I741/G741*100</f>
        <v>100</v>
      </c>
      <c r="K741" s="204" t="n">
        <f aca="false">SUM(I741/H741*100)</f>
        <v>100</v>
      </c>
    </row>
    <row r="742" customFormat="false" ht="15" hidden="false" customHeight="false" outlineLevel="0" collapsed="false">
      <c r="A742" s="177"/>
      <c r="B742" s="178" t="s">
        <v>770</v>
      </c>
      <c r="C742" s="179"/>
      <c r="D742" s="177"/>
      <c r="E742" s="180" t="s">
        <v>771</v>
      </c>
      <c r="F742" s="208" t="n">
        <f aca="false">F743+F773</f>
        <v>80151.25789</v>
      </c>
      <c r="G742" s="208" t="n">
        <f aca="false">G743+G773</f>
        <v>81253.43449</v>
      </c>
      <c r="H742" s="208" t="n">
        <f aca="false">H743+H773</f>
        <v>38929.9</v>
      </c>
      <c r="I742" s="208" t="n">
        <f aca="false">I743+I773</f>
        <v>38823.98525</v>
      </c>
      <c r="J742" s="209" t="n">
        <f aca="false">I742/G742*100</f>
        <v>47.7813467131388</v>
      </c>
      <c r="K742" s="209" t="n">
        <f aca="false">SUM(I742/H742*100)</f>
        <v>99.7279346980085</v>
      </c>
    </row>
    <row r="743" customFormat="false" ht="15" hidden="false" customHeight="false" outlineLevel="0" collapsed="false">
      <c r="A743" s="281"/>
      <c r="B743" s="178" t="s">
        <v>772</v>
      </c>
      <c r="C743" s="179"/>
      <c r="D743" s="177"/>
      <c r="E743" s="180" t="s">
        <v>773</v>
      </c>
      <c r="F743" s="208" t="n">
        <f aca="false">F744</f>
        <v>74295.35789</v>
      </c>
      <c r="G743" s="208" t="n">
        <f aca="false">G744</f>
        <v>75397.53449</v>
      </c>
      <c r="H743" s="208" t="n">
        <f aca="false">H744</f>
        <v>35597.6</v>
      </c>
      <c r="I743" s="208" t="n">
        <f aca="false">I744</f>
        <v>35597.6</v>
      </c>
      <c r="J743" s="209" t="n">
        <f aca="false">I743/G743*100</f>
        <v>47.213214915829</v>
      </c>
      <c r="K743" s="209" t="n">
        <f aca="false">SUM(I743/H743*100)</f>
        <v>100</v>
      </c>
    </row>
    <row r="744" customFormat="false" ht="25.5" hidden="false" customHeight="false" outlineLevel="0" collapsed="false">
      <c r="A744" s="281"/>
      <c r="B744" s="178"/>
      <c r="C744" s="179" t="s">
        <v>348</v>
      </c>
      <c r="D744" s="178"/>
      <c r="E744" s="233" t="s">
        <v>349</v>
      </c>
      <c r="F744" s="208" t="n">
        <f aca="false">F745</f>
        <v>74295.35789</v>
      </c>
      <c r="G744" s="208" t="n">
        <f aca="false">G745</f>
        <v>75397.53449</v>
      </c>
      <c r="H744" s="208" t="n">
        <f aca="false">H745</f>
        <v>35597.6</v>
      </c>
      <c r="I744" s="208" t="n">
        <f aca="false">I745</f>
        <v>35597.6</v>
      </c>
      <c r="J744" s="209" t="n">
        <f aca="false">I744/G744*100</f>
        <v>47.213214915829</v>
      </c>
      <c r="K744" s="209" t="n">
        <f aca="false">SUM(I744/H744*100)</f>
        <v>100</v>
      </c>
    </row>
    <row r="745" customFormat="false" ht="25.5" hidden="false" customHeight="false" outlineLevel="0" collapsed="false">
      <c r="A745" s="186"/>
      <c r="B745" s="187"/>
      <c r="C745" s="188" t="s">
        <v>790</v>
      </c>
      <c r="D745" s="187"/>
      <c r="E745" s="189" t="s">
        <v>791</v>
      </c>
      <c r="F745" s="190" t="n">
        <f aca="false">F746</f>
        <v>74295.35789</v>
      </c>
      <c r="G745" s="190" t="n">
        <f aca="false">G746</f>
        <v>75397.53449</v>
      </c>
      <c r="H745" s="190" t="n">
        <f aca="false">H746</f>
        <v>35597.6</v>
      </c>
      <c r="I745" s="190" t="n">
        <f aca="false">I746</f>
        <v>35597.6</v>
      </c>
      <c r="J745" s="191" t="n">
        <f aca="false">I745/G745*100</f>
        <v>47.213214915829</v>
      </c>
      <c r="K745" s="191" t="n">
        <f aca="false">SUM(I745/H745*100)</f>
        <v>100</v>
      </c>
    </row>
    <row r="746" customFormat="false" ht="26.25" hidden="false" customHeight="false" outlineLevel="0" collapsed="false">
      <c r="A746" s="192"/>
      <c r="B746" s="192"/>
      <c r="C746" s="192" t="s">
        <v>792</v>
      </c>
      <c r="D746" s="192"/>
      <c r="E746" s="214" t="s">
        <v>777</v>
      </c>
      <c r="F746" s="194" t="n">
        <f aca="false">F747+F750+F755+F758+F766</f>
        <v>74295.35789</v>
      </c>
      <c r="G746" s="194" t="n">
        <f aca="false">G747+G750+G755+G758+G766</f>
        <v>75397.53449</v>
      </c>
      <c r="H746" s="194" t="n">
        <f aca="false">H747+H750+H755+H758+H766</f>
        <v>35597.6</v>
      </c>
      <c r="I746" s="194" t="n">
        <f aca="false">I747+I750+I755+I758+I766</f>
        <v>35597.6</v>
      </c>
      <c r="J746" s="195" t="n">
        <f aca="false">I746/G746*100</f>
        <v>47.213214915829</v>
      </c>
      <c r="K746" s="195" t="n">
        <f aca="false">SUM(I746/H746*100)</f>
        <v>100</v>
      </c>
    </row>
    <row r="747" customFormat="false" ht="39" hidden="false" customHeight="false" outlineLevel="0" collapsed="false">
      <c r="A747" s="196"/>
      <c r="B747" s="196"/>
      <c r="C747" s="196" t="s">
        <v>973</v>
      </c>
      <c r="D747" s="196"/>
      <c r="E747" s="197" t="s">
        <v>974</v>
      </c>
      <c r="F747" s="198" t="n">
        <f aca="false">F748</f>
        <v>48475.8</v>
      </c>
      <c r="G747" s="198" t="n">
        <f aca="false">G748</f>
        <v>48475.8</v>
      </c>
      <c r="H747" s="198" t="n">
        <f aca="false">H748</f>
        <v>24237.9</v>
      </c>
      <c r="I747" s="198" t="n">
        <f aca="false">I748</f>
        <v>24237.9</v>
      </c>
      <c r="J747" s="199" t="n">
        <f aca="false">I747/G747*100</f>
        <v>50</v>
      </c>
      <c r="K747" s="199" t="n">
        <f aca="false">SUM(I747/H747*100)</f>
        <v>100</v>
      </c>
    </row>
    <row r="748" customFormat="false" ht="15" hidden="false" customHeight="false" outlineLevel="0" collapsed="false">
      <c r="A748" s="201"/>
      <c r="B748" s="201"/>
      <c r="C748" s="201" t="s">
        <v>975</v>
      </c>
      <c r="D748" s="201"/>
      <c r="E748" s="216" t="s">
        <v>976</v>
      </c>
      <c r="F748" s="203" t="n">
        <f aca="false">F749</f>
        <v>48475.8</v>
      </c>
      <c r="G748" s="203" t="n">
        <f aca="false">G749</f>
        <v>48475.8</v>
      </c>
      <c r="H748" s="203" t="n">
        <f aca="false">H749</f>
        <v>24237.9</v>
      </c>
      <c r="I748" s="203" t="n">
        <f aca="false">I749</f>
        <v>24237.9</v>
      </c>
      <c r="J748" s="204" t="n">
        <f aca="false">I748/G748*100</f>
        <v>50</v>
      </c>
      <c r="K748" s="204" t="n">
        <f aca="false">SUM(I748/H748*100)</f>
        <v>100</v>
      </c>
    </row>
    <row r="749" customFormat="false" ht="26.25" hidden="false" customHeight="false" outlineLevel="0" collapsed="false">
      <c r="A749" s="201"/>
      <c r="B749" s="201"/>
      <c r="C749" s="201"/>
      <c r="D749" s="201" t="s">
        <v>447</v>
      </c>
      <c r="E749" s="202" t="s">
        <v>448</v>
      </c>
      <c r="F749" s="203" t="n">
        <f aca="false">49854.3-1378.5</f>
        <v>48475.8</v>
      </c>
      <c r="G749" s="203" t="n">
        <f aca="false">49854.3-1378.5</f>
        <v>48475.8</v>
      </c>
      <c r="H749" s="203" t="n">
        <v>24237.9</v>
      </c>
      <c r="I749" s="203" t="n">
        <v>24237.9</v>
      </c>
      <c r="J749" s="204" t="n">
        <f aca="false">I749/G749*100</f>
        <v>50</v>
      </c>
      <c r="K749" s="204" t="n">
        <f aca="false">SUM(I749/H749*100)</f>
        <v>100</v>
      </c>
    </row>
    <row r="750" customFormat="false" ht="15" hidden="false" customHeight="false" outlineLevel="0" collapsed="false">
      <c r="A750" s="196"/>
      <c r="B750" s="196"/>
      <c r="C750" s="196" t="s">
        <v>977</v>
      </c>
      <c r="D750" s="196"/>
      <c r="E750" s="197" t="s">
        <v>978</v>
      </c>
      <c r="F750" s="198" t="n">
        <f aca="false">F751+F753</f>
        <v>21246</v>
      </c>
      <c r="G750" s="198" t="n">
        <f aca="false">G751+G753</f>
        <v>21246</v>
      </c>
      <c r="H750" s="198" t="n">
        <f aca="false">H751+H753</f>
        <v>10623</v>
      </c>
      <c r="I750" s="198" t="n">
        <f aca="false">I751+I753</f>
        <v>10623</v>
      </c>
      <c r="J750" s="199" t="n">
        <f aca="false">I750/G750*100</f>
        <v>50</v>
      </c>
      <c r="K750" s="199" t="n">
        <f aca="false">SUM(I750/H750*100)</f>
        <v>100</v>
      </c>
    </row>
    <row r="751" customFormat="false" ht="26.25" hidden="false" customHeight="false" outlineLevel="0" collapsed="false">
      <c r="A751" s="201"/>
      <c r="B751" s="201"/>
      <c r="C751" s="201" t="s">
        <v>979</v>
      </c>
      <c r="D751" s="201"/>
      <c r="E751" s="216" t="s">
        <v>980</v>
      </c>
      <c r="F751" s="203" t="n">
        <f aca="false">F752</f>
        <v>20746</v>
      </c>
      <c r="G751" s="203" t="n">
        <f aca="false">G752</f>
        <v>20746</v>
      </c>
      <c r="H751" s="203" t="n">
        <f aca="false">H752</f>
        <v>10373</v>
      </c>
      <c r="I751" s="203" t="n">
        <f aca="false">I752</f>
        <v>10373</v>
      </c>
      <c r="J751" s="204" t="n">
        <f aca="false">I751/G751*100</f>
        <v>50</v>
      </c>
      <c r="K751" s="204" t="n">
        <f aca="false">SUM(I751/H751*100)</f>
        <v>100</v>
      </c>
    </row>
    <row r="752" customFormat="false" ht="26.25" hidden="false" customHeight="false" outlineLevel="0" collapsed="false">
      <c r="A752" s="201"/>
      <c r="B752" s="201"/>
      <c r="C752" s="201"/>
      <c r="D752" s="201" t="s">
        <v>447</v>
      </c>
      <c r="E752" s="202" t="s">
        <v>448</v>
      </c>
      <c r="F752" s="203" t="n">
        <v>20746</v>
      </c>
      <c r="G752" s="203" t="n">
        <v>20746</v>
      </c>
      <c r="H752" s="203" t="n">
        <v>10373</v>
      </c>
      <c r="I752" s="203" t="n">
        <v>10373</v>
      </c>
      <c r="J752" s="204" t="n">
        <f aca="false">I752/G752*100</f>
        <v>50</v>
      </c>
      <c r="K752" s="204" t="n">
        <f aca="false">SUM(I752/H752*100)</f>
        <v>100</v>
      </c>
    </row>
    <row r="753" customFormat="false" ht="15" hidden="false" customHeight="false" outlineLevel="0" collapsed="false">
      <c r="A753" s="201"/>
      <c r="B753" s="201"/>
      <c r="C753" s="201" t="s">
        <v>981</v>
      </c>
      <c r="D753" s="201"/>
      <c r="E753" s="216" t="s">
        <v>982</v>
      </c>
      <c r="F753" s="203" t="n">
        <v>500</v>
      </c>
      <c r="G753" s="203" t="n">
        <v>500</v>
      </c>
      <c r="H753" s="203" t="n">
        <f aca="false">H754</f>
        <v>250</v>
      </c>
      <c r="I753" s="203" t="n">
        <f aca="false">I754</f>
        <v>250</v>
      </c>
      <c r="J753" s="204" t="n">
        <f aca="false">I753/G753*100</f>
        <v>50</v>
      </c>
      <c r="K753" s="204" t="n">
        <f aca="false">SUM(I753/H753*100)</f>
        <v>100</v>
      </c>
    </row>
    <row r="754" customFormat="false" ht="26.25" hidden="false" customHeight="false" outlineLevel="0" collapsed="false">
      <c r="A754" s="201"/>
      <c r="B754" s="201"/>
      <c r="C754" s="201"/>
      <c r="D754" s="201" t="s">
        <v>447</v>
      </c>
      <c r="E754" s="202" t="s">
        <v>448</v>
      </c>
      <c r="F754" s="203" t="n">
        <v>500</v>
      </c>
      <c r="G754" s="203" t="n">
        <v>500</v>
      </c>
      <c r="H754" s="203" t="n">
        <v>250</v>
      </c>
      <c r="I754" s="203" t="n">
        <v>250</v>
      </c>
      <c r="J754" s="204" t="n">
        <f aca="false">I754/G754*100</f>
        <v>50</v>
      </c>
      <c r="K754" s="204" t="n">
        <f aca="false">SUM(I754/H754*100)</f>
        <v>100</v>
      </c>
    </row>
    <row r="755" customFormat="false" ht="26.25" hidden="false" customHeight="false" outlineLevel="0" collapsed="false">
      <c r="A755" s="196"/>
      <c r="B755" s="196"/>
      <c r="C755" s="196" t="s">
        <v>983</v>
      </c>
      <c r="D755" s="196"/>
      <c r="E755" s="197" t="s">
        <v>984</v>
      </c>
      <c r="F755" s="198" t="n">
        <f aca="false">F756</f>
        <v>1473.4</v>
      </c>
      <c r="G755" s="198" t="n">
        <f aca="false">G756</f>
        <v>1473.4</v>
      </c>
      <c r="H755" s="198" t="n">
        <f aca="false">H756</f>
        <v>736.7</v>
      </c>
      <c r="I755" s="198" t="n">
        <f aca="false">I756</f>
        <v>736.7</v>
      </c>
      <c r="J755" s="199" t="n">
        <f aca="false">I755/G755*100</f>
        <v>50</v>
      </c>
      <c r="K755" s="199" t="n">
        <f aca="false">SUM(I755/H755*100)</f>
        <v>100</v>
      </c>
    </row>
    <row r="756" customFormat="false" ht="15" hidden="false" customHeight="false" outlineLevel="0" collapsed="false">
      <c r="A756" s="201"/>
      <c r="B756" s="201"/>
      <c r="C756" s="201" t="s">
        <v>985</v>
      </c>
      <c r="D756" s="201"/>
      <c r="E756" s="216" t="s">
        <v>986</v>
      </c>
      <c r="F756" s="203" t="n">
        <f aca="false">F757</f>
        <v>1473.4</v>
      </c>
      <c r="G756" s="203" t="n">
        <f aca="false">G757</f>
        <v>1473.4</v>
      </c>
      <c r="H756" s="203" t="n">
        <f aca="false">H757</f>
        <v>736.7</v>
      </c>
      <c r="I756" s="203" t="n">
        <f aca="false">I757</f>
        <v>736.7</v>
      </c>
      <c r="J756" s="204" t="n">
        <f aca="false">I756/G756*100</f>
        <v>50</v>
      </c>
      <c r="K756" s="204" t="n">
        <f aca="false">SUM(I756/H756*100)</f>
        <v>100</v>
      </c>
    </row>
    <row r="757" customFormat="false" ht="26.25" hidden="false" customHeight="false" outlineLevel="0" collapsed="false">
      <c r="A757" s="201"/>
      <c r="B757" s="201"/>
      <c r="C757" s="201"/>
      <c r="D757" s="201" t="s">
        <v>447</v>
      </c>
      <c r="E757" s="202" t="s">
        <v>448</v>
      </c>
      <c r="F757" s="203" t="n">
        <v>1473.4</v>
      </c>
      <c r="G757" s="203" t="n">
        <v>1473.4</v>
      </c>
      <c r="H757" s="203" t="n">
        <v>736.7</v>
      </c>
      <c r="I757" s="203" t="n">
        <v>736.7</v>
      </c>
      <c r="J757" s="204" t="n">
        <f aca="false">I757/G757*100</f>
        <v>50</v>
      </c>
      <c r="K757" s="204" t="n">
        <f aca="false">SUM(I757/H757*100)</f>
        <v>100</v>
      </c>
    </row>
    <row r="758" s="343" customFormat="true" ht="39" hidden="false" customHeight="false" outlineLevel="0" collapsed="false">
      <c r="A758" s="196"/>
      <c r="B758" s="196"/>
      <c r="C758" s="196" t="s">
        <v>987</v>
      </c>
      <c r="D758" s="196"/>
      <c r="E758" s="359" t="s">
        <v>779</v>
      </c>
      <c r="F758" s="198" t="n">
        <f aca="false">F759+F761</f>
        <v>3100</v>
      </c>
      <c r="G758" s="198" t="n">
        <f aca="false">G759+G761</f>
        <v>4202.1766</v>
      </c>
      <c r="H758" s="198" t="n">
        <f aca="false">H759+H761</f>
        <v>0</v>
      </c>
      <c r="I758" s="198" t="n">
        <f aca="false">I759+I761</f>
        <v>0</v>
      </c>
      <c r="J758" s="199" t="n">
        <f aca="false">I758/G758*100</f>
        <v>0</v>
      </c>
      <c r="K758" s="199"/>
    </row>
    <row r="759" customFormat="false" ht="51.75" hidden="false" customHeight="false" outlineLevel="0" collapsed="false">
      <c r="A759" s="200"/>
      <c r="B759" s="200"/>
      <c r="C759" s="201" t="s">
        <v>988</v>
      </c>
      <c r="D759" s="201"/>
      <c r="E759" s="202" t="s">
        <v>989</v>
      </c>
      <c r="F759" s="360" t="n">
        <f aca="false">F760</f>
        <v>2600</v>
      </c>
      <c r="G759" s="360" t="n">
        <f aca="false">G760</f>
        <v>2600</v>
      </c>
      <c r="H759" s="360" t="n">
        <f aca="false">H760</f>
        <v>0</v>
      </c>
      <c r="I759" s="360" t="n">
        <f aca="false">I760</f>
        <v>0</v>
      </c>
      <c r="J759" s="361" t="n">
        <f aca="false">I759/G759*100</f>
        <v>0</v>
      </c>
      <c r="K759" s="361"/>
    </row>
    <row r="760" customFormat="false" ht="26.25" hidden="false" customHeight="false" outlineLevel="0" collapsed="false">
      <c r="A760" s="200"/>
      <c r="B760" s="200"/>
      <c r="C760" s="206"/>
      <c r="D760" s="201" t="s">
        <v>447</v>
      </c>
      <c r="E760" s="202" t="s">
        <v>448</v>
      </c>
      <c r="F760" s="360" t="n">
        <v>2600</v>
      </c>
      <c r="G760" s="360" t="n">
        <v>2600</v>
      </c>
      <c r="H760" s="360" t="n">
        <v>0</v>
      </c>
      <c r="I760" s="360" t="n">
        <v>0</v>
      </c>
      <c r="J760" s="361" t="n">
        <f aca="false">I760/G760*100</f>
        <v>0</v>
      </c>
      <c r="K760" s="361"/>
    </row>
    <row r="761" customFormat="false" ht="39" hidden="false" customHeight="false" outlineLevel="0" collapsed="false">
      <c r="A761" s="200"/>
      <c r="B761" s="200"/>
      <c r="C761" s="201" t="s">
        <v>990</v>
      </c>
      <c r="D761" s="201"/>
      <c r="E761" s="202" t="s">
        <v>991</v>
      </c>
      <c r="F761" s="360" t="n">
        <f aca="false">F762</f>
        <v>500</v>
      </c>
      <c r="G761" s="360" t="n">
        <f aca="false">G762</f>
        <v>1602.1766</v>
      </c>
      <c r="H761" s="360" t="n">
        <f aca="false">H762</f>
        <v>0</v>
      </c>
      <c r="I761" s="360" t="n">
        <f aca="false">I762</f>
        <v>0</v>
      </c>
      <c r="J761" s="361" t="n">
        <f aca="false">I761/G761*100</f>
        <v>0</v>
      </c>
      <c r="K761" s="361"/>
    </row>
    <row r="762" customFormat="false" ht="26.25" hidden="false" customHeight="false" outlineLevel="0" collapsed="false">
      <c r="A762" s="200"/>
      <c r="B762" s="200"/>
      <c r="C762" s="206"/>
      <c r="D762" s="201" t="s">
        <v>447</v>
      </c>
      <c r="E762" s="202" t="s">
        <v>448</v>
      </c>
      <c r="F762" s="360" t="n">
        <f aca="false">F765</f>
        <v>500</v>
      </c>
      <c r="G762" s="360" t="n">
        <f aca="false">G765+G764+G763</f>
        <v>1602.1766</v>
      </c>
      <c r="H762" s="360" t="n">
        <f aca="false">H765</f>
        <v>0</v>
      </c>
      <c r="I762" s="360" t="n">
        <f aca="false">I765</f>
        <v>0</v>
      </c>
      <c r="J762" s="361" t="n">
        <f aca="false">I762/G762*100</f>
        <v>0</v>
      </c>
      <c r="K762" s="361"/>
    </row>
    <row r="763" customFormat="false" ht="15" hidden="false" customHeight="false" outlineLevel="0" collapsed="false">
      <c r="A763" s="200"/>
      <c r="B763" s="200"/>
      <c r="C763" s="206"/>
      <c r="D763" s="201"/>
      <c r="E763" s="202" t="s">
        <v>590</v>
      </c>
      <c r="F763" s="360" t="n">
        <v>0</v>
      </c>
      <c r="G763" s="360" t="n">
        <v>826.63245</v>
      </c>
      <c r="H763" s="360" t="n">
        <v>0</v>
      </c>
      <c r="I763" s="360" t="n">
        <v>0</v>
      </c>
      <c r="J763" s="361" t="n">
        <f aca="false">I763/G763*100</f>
        <v>0</v>
      </c>
      <c r="K763" s="361"/>
    </row>
    <row r="764" customFormat="false" ht="15" hidden="false" customHeight="false" outlineLevel="0" collapsed="false">
      <c r="A764" s="200"/>
      <c r="B764" s="200"/>
      <c r="C764" s="206"/>
      <c r="D764" s="201"/>
      <c r="E764" s="202" t="s">
        <v>432</v>
      </c>
      <c r="F764" s="360" t="n">
        <v>0</v>
      </c>
      <c r="G764" s="360" t="n">
        <v>275.54415</v>
      </c>
      <c r="H764" s="360" t="n">
        <v>0</v>
      </c>
      <c r="I764" s="360" t="n">
        <v>0</v>
      </c>
      <c r="J764" s="361" t="n">
        <f aca="false">I764/G764*100</f>
        <v>0</v>
      </c>
      <c r="K764" s="361"/>
    </row>
    <row r="765" customFormat="false" ht="15" hidden="false" customHeight="false" outlineLevel="0" collapsed="false">
      <c r="A765" s="200"/>
      <c r="B765" s="200"/>
      <c r="C765" s="206"/>
      <c r="D765" s="201"/>
      <c r="E765" s="202" t="s">
        <v>433</v>
      </c>
      <c r="F765" s="360" t="n">
        <f aca="false">251.559+248.441</f>
        <v>500</v>
      </c>
      <c r="G765" s="360" t="n">
        <f aca="false">251.559+248.441</f>
        <v>500</v>
      </c>
      <c r="H765" s="360" t="n">
        <v>0</v>
      </c>
      <c r="I765" s="360" t="n">
        <v>0</v>
      </c>
      <c r="J765" s="361" t="n">
        <f aca="false">I765/G765*100</f>
        <v>0</v>
      </c>
      <c r="K765" s="361"/>
    </row>
    <row r="766" customFormat="false" ht="15" hidden="false" customHeight="false" outlineLevel="0" collapsed="false">
      <c r="A766" s="287"/>
      <c r="B766" s="287"/>
      <c r="C766" s="244" t="s">
        <v>992</v>
      </c>
      <c r="D766" s="244"/>
      <c r="E766" s="362" t="s">
        <v>993</v>
      </c>
      <c r="F766" s="247" t="n">
        <f aca="false">F767+F770</f>
        <v>0.15789</v>
      </c>
      <c r="G766" s="247" t="n">
        <f aca="false">G767+G770</f>
        <v>0.15789</v>
      </c>
      <c r="H766" s="247" t="n">
        <f aca="false">H767+H770</f>
        <v>0</v>
      </c>
      <c r="I766" s="247" t="n">
        <f aca="false">I767+I770</f>
        <v>0</v>
      </c>
      <c r="J766" s="248" t="n">
        <f aca="false">I766/G766*100</f>
        <v>0</v>
      </c>
      <c r="K766" s="248"/>
    </row>
    <row r="767" customFormat="false" ht="25.5" hidden="false" customHeight="false" outlineLevel="0" collapsed="false">
      <c r="A767" s="200"/>
      <c r="B767" s="200"/>
      <c r="C767" s="232" t="s">
        <v>994</v>
      </c>
      <c r="D767" s="232"/>
      <c r="E767" s="301" t="s">
        <v>995</v>
      </c>
      <c r="F767" s="360" t="n">
        <f aca="false">F768</f>
        <v>0.05263</v>
      </c>
      <c r="G767" s="360" t="n">
        <f aca="false">G768</f>
        <v>0.05263</v>
      </c>
      <c r="H767" s="360" t="n">
        <f aca="false">H768</f>
        <v>0</v>
      </c>
      <c r="I767" s="360" t="n">
        <f aca="false">I768</f>
        <v>0</v>
      </c>
      <c r="J767" s="361" t="n">
        <f aca="false">I767/G767*100</f>
        <v>0</v>
      </c>
      <c r="K767" s="361"/>
    </row>
    <row r="768" customFormat="false" ht="25.5" hidden="false" customHeight="false" outlineLevel="0" collapsed="false">
      <c r="A768" s="200"/>
      <c r="B768" s="200"/>
      <c r="C768" s="178"/>
      <c r="D768" s="232" t="s">
        <v>447</v>
      </c>
      <c r="E768" s="211" t="s">
        <v>448</v>
      </c>
      <c r="F768" s="360" t="n">
        <f aca="false">F769</f>
        <v>0.05263</v>
      </c>
      <c r="G768" s="360" t="n">
        <f aca="false">G769</f>
        <v>0.05263</v>
      </c>
      <c r="H768" s="360" t="n">
        <f aca="false">H769</f>
        <v>0</v>
      </c>
      <c r="I768" s="360" t="n">
        <f aca="false">I769</f>
        <v>0</v>
      </c>
      <c r="J768" s="361" t="n">
        <f aca="false">I768/G768*100</f>
        <v>0</v>
      </c>
      <c r="K768" s="361"/>
    </row>
    <row r="769" customFormat="false" ht="15" hidden="false" customHeight="false" outlineLevel="0" collapsed="false">
      <c r="A769" s="200"/>
      <c r="B769" s="200"/>
      <c r="C769" s="178"/>
      <c r="D769" s="232"/>
      <c r="E769" s="202" t="s">
        <v>433</v>
      </c>
      <c r="F769" s="360" t="n">
        <v>0.05263</v>
      </c>
      <c r="G769" s="360" t="n">
        <v>0.05263</v>
      </c>
      <c r="H769" s="360" t="n">
        <v>0</v>
      </c>
      <c r="I769" s="360" t="n">
        <v>0</v>
      </c>
      <c r="J769" s="361" t="n">
        <f aca="false">I769/G769*100</f>
        <v>0</v>
      </c>
      <c r="K769" s="361"/>
    </row>
    <row r="770" customFormat="false" ht="25.5" hidden="false" customHeight="false" outlineLevel="0" collapsed="false">
      <c r="A770" s="200"/>
      <c r="B770" s="200"/>
      <c r="C770" s="232" t="s">
        <v>996</v>
      </c>
      <c r="D770" s="232"/>
      <c r="E770" s="301" t="s">
        <v>997</v>
      </c>
      <c r="F770" s="360" t="n">
        <f aca="false">F771</f>
        <v>0.10526</v>
      </c>
      <c r="G770" s="360" t="n">
        <f aca="false">G771</f>
        <v>0.10526</v>
      </c>
      <c r="H770" s="360" t="n">
        <f aca="false">H771</f>
        <v>0</v>
      </c>
      <c r="I770" s="360" t="n">
        <f aca="false">I771</f>
        <v>0</v>
      </c>
      <c r="J770" s="361" t="n">
        <f aca="false">I770/G770*100</f>
        <v>0</v>
      </c>
      <c r="K770" s="361"/>
    </row>
    <row r="771" customFormat="false" ht="25.5" hidden="false" customHeight="false" outlineLevel="0" collapsed="false">
      <c r="A771" s="200"/>
      <c r="B771" s="200"/>
      <c r="C771" s="178"/>
      <c r="D771" s="232" t="s">
        <v>447</v>
      </c>
      <c r="E771" s="211" t="s">
        <v>448</v>
      </c>
      <c r="F771" s="360" t="n">
        <f aca="false">F772</f>
        <v>0.10526</v>
      </c>
      <c r="G771" s="360" t="n">
        <f aca="false">G772</f>
        <v>0.10526</v>
      </c>
      <c r="H771" s="360" t="n">
        <f aca="false">H772</f>
        <v>0</v>
      </c>
      <c r="I771" s="360" t="n">
        <f aca="false">I772</f>
        <v>0</v>
      </c>
      <c r="J771" s="361" t="n">
        <f aca="false">I771/G771*100</f>
        <v>0</v>
      </c>
      <c r="K771" s="361"/>
    </row>
    <row r="772" customFormat="false" ht="15" hidden="false" customHeight="false" outlineLevel="0" collapsed="false">
      <c r="A772" s="200"/>
      <c r="B772" s="200"/>
      <c r="C772" s="178"/>
      <c r="D772" s="232"/>
      <c r="E772" s="202" t="s">
        <v>433</v>
      </c>
      <c r="F772" s="360" t="n">
        <v>0.10526</v>
      </c>
      <c r="G772" s="360" t="n">
        <v>0.10526</v>
      </c>
      <c r="H772" s="360" t="n">
        <v>0</v>
      </c>
      <c r="I772" s="360" t="n">
        <v>0</v>
      </c>
      <c r="J772" s="361" t="n">
        <f aca="false">I772/G772*100</f>
        <v>0</v>
      </c>
      <c r="K772" s="361"/>
    </row>
    <row r="773" customFormat="false" ht="15" hidden="false" customHeight="false" outlineLevel="0" collapsed="false">
      <c r="A773" s="281"/>
      <c r="B773" s="178" t="s">
        <v>788</v>
      </c>
      <c r="C773" s="179"/>
      <c r="D773" s="177"/>
      <c r="E773" s="180" t="s">
        <v>789</v>
      </c>
      <c r="F773" s="337" t="n">
        <f aca="false">F774</f>
        <v>5855.9</v>
      </c>
      <c r="G773" s="337" t="n">
        <f aca="false">G774</f>
        <v>5855.9</v>
      </c>
      <c r="H773" s="337" t="n">
        <f aca="false">H774</f>
        <v>3332.3</v>
      </c>
      <c r="I773" s="337" t="n">
        <f aca="false">I774</f>
        <v>3226.38525</v>
      </c>
      <c r="J773" s="338" t="n">
        <f aca="false">I773/G773*100</f>
        <v>55.0963173892997</v>
      </c>
      <c r="K773" s="338" t="n">
        <f aca="false">SUM(I773/H773*100)</f>
        <v>96.8215721873781</v>
      </c>
    </row>
    <row r="774" customFormat="false" ht="25.5" hidden="false" customHeight="false" outlineLevel="0" collapsed="false">
      <c r="A774" s="281"/>
      <c r="B774" s="178"/>
      <c r="C774" s="179" t="s">
        <v>348</v>
      </c>
      <c r="D774" s="177"/>
      <c r="E774" s="233" t="s">
        <v>349</v>
      </c>
      <c r="F774" s="337" t="n">
        <f aca="false">F775+F781</f>
        <v>5855.9</v>
      </c>
      <c r="G774" s="337" t="n">
        <f aca="false">G775+G781</f>
        <v>5855.9</v>
      </c>
      <c r="H774" s="337" t="n">
        <f aca="false">H775+H781</f>
        <v>3332.3</v>
      </c>
      <c r="I774" s="337" t="n">
        <f aca="false">I775+I781</f>
        <v>3226.38525</v>
      </c>
      <c r="J774" s="338" t="n">
        <f aca="false">I774/G774*100</f>
        <v>55.0963173892997</v>
      </c>
      <c r="K774" s="338" t="n">
        <f aca="false">SUM(I774/H774*100)</f>
        <v>96.8215721873781</v>
      </c>
    </row>
    <row r="775" customFormat="false" ht="25.5" hidden="false" customHeight="false" outlineLevel="0" collapsed="false">
      <c r="A775" s="363"/>
      <c r="B775" s="187"/>
      <c r="C775" s="188" t="s">
        <v>350</v>
      </c>
      <c r="D775" s="187"/>
      <c r="E775" s="189" t="s">
        <v>351</v>
      </c>
      <c r="F775" s="190" t="n">
        <f aca="false">F776</f>
        <v>3714.1</v>
      </c>
      <c r="G775" s="190" t="n">
        <f aca="false">G776</f>
        <v>3714.1</v>
      </c>
      <c r="H775" s="190" t="n">
        <f aca="false">H776</f>
        <v>1600</v>
      </c>
      <c r="I775" s="190" t="n">
        <f aca="false">I776</f>
        <v>1494.08525</v>
      </c>
      <c r="J775" s="191" t="n">
        <f aca="false">I775/G775*100</f>
        <v>40.2273834845589</v>
      </c>
      <c r="K775" s="191" t="n">
        <f aca="false">SUM(I775/H775*100)</f>
        <v>93.380328125</v>
      </c>
    </row>
    <row r="776" customFormat="false" ht="39" hidden="false" customHeight="false" outlineLevel="0" collapsed="false">
      <c r="A776" s="192"/>
      <c r="B776" s="192"/>
      <c r="C776" s="192" t="s">
        <v>352</v>
      </c>
      <c r="D776" s="192"/>
      <c r="E776" s="214" t="s">
        <v>998</v>
      </c>
      <c r="F776" s="194" t="n">
        <f aca="false">F777</f>
        <v>3714.1</v>
      </c>
      <c r="G776" s="194" t="n">
        <f aca="false">G777</f>
        <v>3714.1</v>
      </c>
      <c r="H776" s="194" t="n">
        <f aca="false">H777</f>
        <v>1600</v>
      </c>
      <c r="I776" s="194" t="n">
        <f aca="false">I777</f>
        <v>1494.08525</v>
      </c>
      <c r="J776" s="195" t="n">
        <f aca="false">I776/G776*100</f>
        <v>40.2273834845589</v>
      </c>
      <c r="K776" s="195" t="n">
        <f aca="false">SUM(I776/H776*100)</f>
        <v>93.380328125</v>
      </c>
    </row>
    <row r="777" customFormat="false" ht="39" hidden="false" customHeight="false" outlineLevel="0" collapsed="false">
      <c r="A777" s="196"/>
      <c r="B777" s="196"/>
      <c r="C777" s="196" t="s">
        <v>354</v>
      </c>
      <c r="D777" s="215"/>
      <c r="E777" s="197" t="s">
        <v>355</v>
      </c>
      <c r="F777" s="198" t="n">
        <f aca="false">F778</f>
        <v>3714.1</v>
      </c>
      <c r="G777" s="198" t="n">
        <f aca="false">G778</f>
        <v>3714.1</v>
      </c>
      <c r="H777" s="198" t="n">
        <f aca="false">H778</f>
        <v>1600</v>
      </c>
      <c r="I777" s="198" t="n">
        <f aca="false">I778</f>
        <v>1494.08525</v>
      </c>
      <c r="J777" s="199" t="n">
        <f aca="false">I777/G777*100</f>
        <v>40.2273834845589</v>
      </c>
      <c r="K777" s="199" t="n">
        <f aca="false">SUM(I777/H777*100)</f>
        <v>93.380328125</v>
      </c>
    </row>
    <row r="778" customFormat="false" ht="25.5" hidden="false" customHeight="false" outlineLevel="0" collapsed="false">
      <c r="A778" s="281"/>
      <c r="B778" s="232"/>
      <c r="C778" s="231" t="s">
        <v>362</v>
      </c>
      <c r="D778" s="232"/>
      <c r="E778" s="211" t="s">
        <v>363</v>
      </c>
      <c r="F778" s="360" t="n">
        <f aca="false">F779+F780</f>
        <v>3714.1</v>
      </c>
      <c r="G778" s="360" t="n">
        <f aca="false">G779+G780</f>
        <v>3714.1</v>
      </c>
      <c r="H778" s="360" t="n">
        <f aca="false">H779+H780</f>
        <v>1600</v>
      </c>
      <c r="I778" s="360" t="n">
        <f aca="false">I779+I780</f>
        <v>1494.08525</v>
      </c>
      <c r="J778" s="361" t="n">
        <f aca="false">I778/G778*100</f>
        <v>40.2273834845589</v>
      </c>
      <c r="K778" s="361" t="n">
        <f aca="false">SUM(I778/H778*100)</f>
        <v>93.380328125</v>
      </c>
    </row>
    <row r="779" customFormat="false" ht="39" hidden="false" customHeight="false" outlineLevel="0" collapsed="false">
      <c r="A779" s="281"/>
      <c r="B779" s="232"/>
      <c r="C779" s="231"/>
      <c r="D779" s="232" t="s">
        <v>358</v>
      </c>
      <c r="E779" s="202" t="s">
        <v>359</v>
      </c>
      <c r="F779" s="360" t="n">
        <f aca="false">3455.9+139.5</f>
        <v>3595.4</v>
      </c>
      <c r="G779" s="360" t="n">
        <f aca="false">3455.9+139.5</f>
        <v>3595.4</v>
      </c>
      <c r="H779" s="360" t="n">
        <v>1500</v>
      </c>
      <c r="I779" s="360" t="n">
        <v>1402.865</v>
      </c>
      <c r="J779" s="361" t="n">
        <f aca="false">I779/G779*100</f>
        <v>39.0183289759137</v>
      </c>
      <c r="K779" s="361" t="n">
        <f aca="false">SUM(I779/H779*100)</f>
        <v>93.5243333333333</v>
      </c>
    </row>
    <row r="780" customFormat="false" ht="25.5" hidden="false" customHeight="false" outlineLevel="0" collapsed="false">
      <c r="A780" s="281"/>
      <c r="B780" s="232"/>
      <c r="C780" s="231"/>
      <c r="D780" s="232" t="s">
        <v>364</v>
      </c>
      <c r="E780" s="301" t="s">
        <v>365</v>
      </c>
      <c r="F780" s="203" t="n">
        <v>118.7</v>
      </c>
      <c r="G780" s="203" t="n">
        <v>118.7</v>
      </c>
      <c r="H780" s="203" t="n">
        <v>100</v>
      </c>
      <c r="I780" s="203" t="n">
        <v>91.22025</v>
      </c>
      <c r="J780" s="204" t="n">
        <f aca="false">I780/G780*100</f>
        <v>76.8494102780118</v>
      </c>
      <c r="K780" s="204" t="n">
        <f aca="false">SUM(I780/H780*100)</f>
        <v>91.22025</v>
      </c>
    </row>
    <row r="781" customFormat="false" ht="25.5" hidden="false" customHeight="false" outlineLevel="0" collapsed="false">
      <c r="A781" s="186"/>
      <c r="B781" s="187"/>
      <c r="C781" s="188" t="s">
        <v>790</v>
      </c>
      <c r="D781" s="187"/>
      <c r="E781" s="189" t="s">
        <v>791</v>
      </c>
      <c r="F781" s="190" t="n">
        <f aca="false">F782</f>
        <v>2141.8</v>
      </c>
      <c r="G781" s="190" t="n">
        <f aca="false">G782</f>
        <v>2141.8</v>
      </c>
      <c r="H781" s="190" t="n">
        <f aca="false">H782</f>
        <v>1732.3</v>
      </c>
      <c r="I781" s="190" t="n">
        <f aca="false">I782</f>
        <v>1732.3</v>
      </c>
      <c r="J781" s="191" t="n">
        <f aca="false">I781/G781*100</f>
        <v>80.8805677467551</v>
      </c>
      <c r="K781" s="191" t="n">
        <f aca="false">SUM(I781/H781*100)</f>
        <v>100</v>
      </c>
    </row>
    <row r="782" customFormat="false" ht="26.25" hidden="false" customHeight="false" outlineLevel="0" collapsed="false">
      <c r="A782" s="192"/>
      <c r="B782" s="192"/>
      <c r="C782" s="192" t="s">
        <v>792</v>
      </c>
      <c r="D782" s="192"/>
      <c r="E782" s="214" t="s">
        <v>777</v>
      </c>
      <c r="F782" s="194" t="n">
        <f aca="false">F783+F790</f>
        <v>2141.8</v>
      </c>
      <c r="G782" s="194" t="n">
        <f aca="false">G783+G790</f>
        <v>2141.8</v>
      </c>
      <c r="H782" s="194" t="n">
        <f aca="false">H783+H790</f>
        <v>1732.3</v>
      </c>
      <c r="I782" s="194" t="n">
        <f aca="false">I783+I790</f>
        <v>1732.3</v>
      </c>
      <c r="J782" s="195" t="n">
        <f aca="false">I782/G782*100</f>
        <v>80.8805677467551</v>
      </c>
      <c r="K782" s="195" t="n">
        <f aca="false">SUM(I782/H782*100)</f>
        <v>100</v>
      </c>
    </row>
    <row r="783" customFormat="false" ht="26.25" hidden="false" customHeight="false" outlineLevel="0" collapsed="false">
      <c r="A783" s="196"/>
      <c r="B783" s="196"/>
      <c r="C783" s="196" t="s">
        <v>793</v>
      </c>
      <c r="D783" s="215"/>
      <c r="E783" s="197" t="s">
        <v>794</v>
      </c>
      <c r="F783" s="198" t="n">
        <f aca="false">F784+F786+F788</f>
        <v>2091.8</v>
      </c>
      <c r="G783" s="198" t="n">
        <f aca="false">G784+G786+G788</f>
        <v>2091.8</v>
      </c>
      <c r="H783" s="198" t="n">
        <f aca="false">H784+H786+H788</f>
        <v>1682.3</v>
      </c>
      <c r="I783" s="198" t="n">
        <f aca="false">I784+I786+I788</f>
        <v>1682.3</v>
      </c>
      <c r="J783" s="199" t="n">
        <f aca="false">I783/G783*100</f>
        <v>80.4235586576154</v>
      </c>
      <c r="K783" s="199" t="n">
        <f aca="false">SUM(I783/H783*100)</f>
        <v>100</v>
      </c>
    </row>
    <row r="784" customFormat="false" ht="51.75" hidden="false" customHeight="false" outlineLevel="0" collapsed="false">
      <c r="A784" s="201"/>
      <c r="B784" s="201"/>
      <c r="C784" s="201" t="s">
        <v>999</v>
      </c>
      <c r="D784" s="201"/>
      <c r="E784" s="202" t="s">
        <v>1000</v>
      </c>
      <c r="F784" s="203" t="n">
        <f aca="false">F785</f>
        <v>769.8</v>
      </c>
      <c r="G784" s="203" t="n">
        <f aca="false">G785</f>
        <v>769.8</v>
      </c>
      <c r="H784" s="203" t="n">
        <f aca="false">H785</f>
        <v>416.3</v>
      </c>
      <c r="I784" s="203" t="n">
        <f aca="false">I785</f>
        <v>416.3</v>
      </c>
      <c r="J784" s="204" t="n">
        <f aca="false">I784/G784*100</f>
        <v>54.0789815536503</v>
      </c>
      <c r="K784" s="204" t="n">
        <f aca="false">SUM(I784/H784*100)</f>
        <v>100</v>
      </c>
    </row>
    <row r="785" customFormat="false" ht="26.25" hidden="false" customHeight="false" outlineLevel="0" collapsed="false">
      <c r="A785" s="201"/>
      <c r="B785" s="201"/>
      <c r="C785" s="201"/>
      <c r="D785" s="201" t="s">
        <v>447</v>
      </c>
      <c r="E785" s="202" t="s">
        <v>448</v>
      </c>
      <c r="F785" s="203" t="n">
        <v>769.8</v>
      </c>
      <c r="G785" s="203" t="n">
        <v>769.8</v>
      </c>
      <c r="H785" s="203" t="n">
        <v>416.3</v>
      </c>
      <c r="I785" s="203" t="n">
        <v>416.3</v>
      </c>
      <c r="J785" s="204" t="n">
        <f aca="false">I785/G785*100</f>
        <v>54.0789815536503</v>
      </c>
      <c r="K785" s="204" t="n">
        <f aca="false">SUM(I785/H785*100)</f>
        <v>100</v>
      </c>
    </row>
    <row r="786" customFormat="false" ht="51.75" hidden="false" customHeight="false" outlineLevel="0" collapsed="false">
      <c r="A786" s="201"/>
      <c r="B786" s="201"/>
      <c r="C786" s="201" t="s">
        <v>1001</v>
      </c>
      <c r="D786" s="201"/>
      <c r="E786" s="202" t="s">
        <v>1002</v>
      </c>
      <c r="F786" s="203" t="n">
        <f aca="false">F787</f>
        <v>590</v>
      </c>
      <c r="G786" s="203" t="n">
        <f aca="false">G787</f>
        <v>590</v>
      </c>
      <c r="H786" s="203" t="n">
        <f aca="false">H787</f>
        <v>534</v>
      </c>
      <c r="I786" s="203" t="n">
        <f aca="false">I787</f>
        <v>534</v>
      </c>
      <c r="J786" s="204" t="n">
        <f aca="false">I786/G786*100</f>
        <v>90.5084745762712</v>
      </c>
      <c r="K786" s="204" t="n">
        <f aca="false">SUM(I786/H786*100)</f>
        <v>100</v>
      </c>
    </row>
    <row r="787" s="343" customFormat="true" ht="26.25" hidden="false" customHeight="false" outlineLevel="0" collapsed="false">
      <c r="A787" s="201"/>
      <c r="B787" s="201"/>
      <c r="C787" s="201"/>
      <c r="D787" s="201" t="s">
        <v>447</v>
      </c>
      <c r="E787" s="202" t="s">
        <v>448</v>
      </c>
      <c r="F787" s="203" t="n">
        <v>590</v>
      </c>
      <c r="G787" s="203" t="n">
        <v>590</v>
      </c>
      <c r="H787" s="203" t="n">
        <v>534</v>
      </c>
      <c r="I787" s="203" t="n">
        <v>534</v>
      </c>
      <c r="J787" s="204" t="n">
        <f aca="false">I787/G787*100</f>
        <v>90.5084745762712</v>
      </c>
      <c r="K787" s="204" t="n">
        <f aca="false">SUM(I787/H787*100)</f>
        <v>100</v>
      </c>
    </row>
    <row r="788" s="343" customFormat="true" ht="15" hidden="false" customHeight="false" outlineLevel="0" collapsed="false">
      <c r="A788" s="201"/>
      <c r="B788" s="201"/>
      <c r="C788" s="201" t="s">
        <v>795</v>
      </c>
      <c r="D788" s="201"/>
      <c r="E788" s="202" t="s">
        <v>796</v>
      </c>
      <c r="F788" s="266" t="n">
        <f aca="false">F789</f>
        <v>732</v>
      </c>
      <c r="G788" s="266" t="n">
        <f aca="false">G789</f>
        <v>732</v>
      </c>
      <c r="H788" s="266" t="n">
        <f aca="false">H789</f>
        <v>732</v>
      </c>
      <c r="I788" s="266" t="n">
        <f aca="false">I789</f>
        <v>732</v>
      </c>
      <c r="J788" s="267" t="n">
        <f aca="false">I788/G788*100</f>
        <v>100</v>
      </c>
      <c r="K788" s="267" t="n">
        <f aca="false">SUM(I788/H788*100)</f>
        <v>100</v>
      </c>
    </row>
    <row r="789" s="343" customFormat="true" ht="26.25" hidden="false" customHeight="false" outlineLevel="0" collapsed="false">
      <c r="A789" s="201"/>
      <c r="B789" s="201"/>
      <c r="C789" s="201"/>
      <c r="D789" s="201" t="s">
        <v>447</v>
      </c>
      <c r="E789" s="202" t="s">
        <v>448</v>
      </c>
      <c r="F789" s="266" t="n">
        <f aca="false">560+172</f>
        <v>732</v>
      </c>
      <c r="G789" s="266" t="n">
        <f aca="false">560+172</f>
        <v>732</v>
      </c>
      <c r="H789" s="266" t="n">
        <f aca="false">560+172</f>
        <v>732</v>
      </c>
      <c r="I789" s="266" t="n">
        <f aca="false">560+172</f>
        <v>732</v>
      </c>
      <c r="J789" s="267" t="n">
        <f aca="false">I789/G789*100</f>
        <v>100</v>
      </c>
      <c r="K789" s="267" t="n">
        <f aca="false">SUM(I789/H789*100)</f>
        <v>100</v>
      </c>
    </row>
    <row r="790" customFormat="false" ht="15" hidden="false" customHeight="false" outlineLevel="0" collapsed="false">
      <c r="A790" s="196"/>
      <c r="B790" s="196"/>
      <c r="C790" s="196" t="s">
        <v>1003</v>
      </c>
      <c r="D790" s="215"/>
      <c r="E790" s="197" t="s">
        <v>1004</v>
      </c>
      <c r="F790" s="198" t="n">
        <f aca="false">F791</f>
        <v>50</v>
      </c>
      <c r="G790" s="198" t="n">
        <f aca="false">G791</f>
        <v>50</v>
      </c>
      <c r="H790" s="198" t="n">
        <f aca="false">H791</f>
        <v>50</v>
      </c>
      <c r="I790" s="198" t="n">
        <f aca="false">I791</f>
        <v>50</v>
      </c>
      <c r="J790" s="199" t="n">
        <f aca="false">I790/G790*100</f>
        <v>100</v>
      </c>
      <c r="K790" s="199" t="n">
        <f aca="false">SUM(I790/H790*100)</f>
        <v>100</v>
      </c>
    </row>
    <row r="791" customFormat="false" ht="15" hidden="false" customHeight="false" outlineLevel="0" collapsed="false">
      <c r="A791" s="201"/>
      <c r="B791" s="201"/>
      <c r="C791" s="201" t="s">
        <v>1005</v>
      </c>
      <c r="D791" s="201"/>
      <c r="E791" s="202" t="s">
        <v>1006</v>
      </c>
      <c r="F791" s="203" t="n">
        <f aca="false">F792</f>
        <v>50</v>
      </c>
      <c r="G791" s="203" t="n">
        <f aca="false">G792</f>
        <v>50</v>
      </c>
      <c r="H791" s="203" t="n">
        <f aca="false">H792</f>
        <v>50</v>
      </c>
      <c r="I791" s="203" t="n">
        <f aca="false">I792</f>
        <v>50</v>
      </c>
      <c r="J791" s="204" t="n">
        <f aca="false">I791/G791*100</f>
        <v>100</v>
      </c>
      <c r="K791" s="204" t="n">
        <f aca="false">SUM(I791/H791*100)</f>
        <v>100</v>
      </c>
    </row>
    <row r="792" customFormat="false" ht="26.25" hidden="false" customHeight="false" outlineLevel="0" collapsed="false">
      <c r="A792" s="201"/>
      <c r="B792" s="201"/>
      <c r="C792" s="201"/>
      <c r="D792" s="201" t="s">
        <v>447</v>
      </c>
      <c r="E792" s="202" t="s">
        <v>448</v>
      </c>
      <c r="F792" s="203" t="n">
        <v>50</v>
      </c>
      <c r="G792" s="203" t="n">
        <v>50</v>
      </c>
      <c r="H792" s="203" t="n">
        <v>50</v>
      </c>
      <c r="I792" s="203" t="n">
        <v>50</v>
      </c>
      <c r="J792" s="204" t="n">
        <f aca="false">I792/G792*100</f>
        <v>100</v>
      </c>
      <c r="K792" s="204" t="n">
        <f aca="false">SUM(I792/H792*100)</f>
        <v>100</v>
      </c>
    </row>
    <row r="793" customFormat="false" ht="15" hidden="false" customHeight="false" outlineLevel="0" collapsed="false">
      <c r="A793" s="281"/>
      <c r="B793" s="178" t="n">
        <v>1000</v>
      </c>
      <c r="C793" s="179"/>
      <c r="D793" s="177"/>
      <c r="E793" s="180" t="s">
        <v>797</v>
      </c>
      <c r="F793" s="208" t="n">
        <f aca="false">F794</f>
        <v>381.5</v>
      </c>
      <c r="G793" s="208" t="n">
        <f aca="false">G794</f>
        <v>381.5</v>
      </c>
      <c r="H793" s="208" t="n">
        <f aca="false">H794</f>
        <v>205</v>
      </c>
      <c r="I793" s="208" t="n">
        <f aca="false">I794</f>
        <v>205</v>
      </c>
      <c r="J793" s="209" t="n">
        <f aca="false">I793/G793*100</f>
        <v>53.735255570118</v>
      </c>
      <c r="K793" s="209" t="n">
        <f aca="false">SUM(I793/H793*100)</f>
        <v>100</v>
      </c>
    </row>
    <row r="794" customFormat="false" ht="15" hidden="false" customHeight="false" outlineLevel="0" collapsed="false">
      <c r="A794" s="177"/>
      <c r="B794" s="178" t="n">
        <v>1003</v>
      </c>
      <c r="C794" s="179"/>
      <c r="D794" s="177"/>
      <c r="E794" s="180" t="s">
        <v>803</v>
      </c>
      <c r="F794" s="208" t="n">
        <f aca="false">F795</f>
        <v>381.5</v>
      </c>
      <c r="G794" s="208" t="n">
        <f aca="false">G795</f>
        <v>381.5</v>
      </c>
      <c r="H794" s="208" t="n">
        <f aca="false">H795</f>
        <v>205</v>
      </c>
      <c r="I794" s="208" t="n">
        <f aca="false">I795</f>
        <v>205</v>
      </c>
      <c r="J794" s="209" t="n">
        <f aca="false">I794/G794*100</f>
        <v>53.735255570118</v>
      </c>
      <c r="K794" s="209" t="n">
        <f aca="false">SUM(I794/H794*100)</f>
        <v>100</v>
      </c>
    </row>
    <row r="795" customFormat="false" ht="25.5" hidden="false" customHeight="false" outlineLevel="0" collapsed="false">
      <c r="A795" s="358"/>
      <c r="B795" s="178"/>
      <c r="C795" s="179" t="s">
        <v>348</v>
      </c>
      <c r="D795" s="177"/>
      <c r="E795" s="233" t="s">
        <v>349</v>
      </c>
      <c r="F795" s="208" t="n">
        <f aca="false">F796</f>
        <v>381.5</v>
      </c>
      <c r="G795" s="208" t="n">
        <f aca="false">G796</f>
        <v>381.5</v>
      </c>
      <c r="H795" s="208" t="n">
        <f aca="false">H796</f>
        <v>205</v>
      </c>
      <c r="I795" s="208" t="n">
        <f aca="false">I796</f>
        <v>205</v>
      </c>
      <c r="J795" s="209" t="n">
        <f aca="false">I795/G795*100</f>
        <v>53.735255570118</v>
      </c>
      <c r="K795" s="209" t="n">
        <f aca="false">SUM(I795/H795*100)</f>
        <v>100</v>
      </c>
    </row>
    <row r="796" customFormat="false" ht="25.5" hidden="false" customHeight="false" outlineLevel="0" collapsed="false">
      <c r="A796" s="186"/>
      <c r="B796" s="187"/>
      <c r="C796" s="188" t="s">
        <v>757</v>
      </c>
      <c r="D796" s="187"/>
      <c r="E796" s="189" t="s">
        <v>758</v>
      </c>
      <c r="F796" s="190" t="n">
        <f aca="false">F797</f>
        <v>381.5</v>
      </c>
      <c r="G796" s="190" t="n">
        <f aca="false">G797</f>
        <v>381.5</v>
      </c>
      <c r="H796" s="190" t="n">
        <f aca="false">H797</f>
        <v>205</v>
      </c>
      <c r="I796" s="190" t="n">
        <f aca="false">I797</f>
        <v>205</v>
      </c>
      <c r="J796" s="191" t="n">
        <f aca="false">I796/G796*100</f>
        <v>53.735255570118</v>
      </c>
      <c r="K796" s="191" t="n">
        <f aca="false">SUM(I796/H796*100)</f>
        <v>100</v>
      </c>
    </row>
    <row r="797" customFormat="false" ht="15" hidden="false" customHeight="false" outlineLevel="0" collapsed="false">
      <c r="A797" s="192"/>
      <c r="B797" s="192"/>
      <c r="C797" s="192" t="s">
        <v>830</v>
      </c>
      <c r="D797" s="192"/>
      <c r="E797" s="214" t="s">
        <v>831</v>
      </c>
      <c r="F797" s="194" t="n">
        <f aca="false">F798</f>
        <v>381.5</v>
      </c>
      <c r="G797" s="194" t="n">
        <f aca="false">G798</f>
        <v>381.5</v>
      </c>
      <c r="H797" s="194" t="n">
        <f aca="false">H798</f>
        <v>205</v>
      </c>
      <c r="I797" s="194" t="n">
        <f aca="false">I798</f>
        <v>205</v>
      </c>
      <c r="J797" s="195" t="n">
        <f aca="false">I797/G797*100</f>
        <v>53.735255570118</v>
      </c>
      <c r="K797" s="195" t="n">
        <f aca="false">SUM(I797/H797*100)</f>
        <v>100</v>
      </c>
    </row>
    <row r="798" customFormat="false" ht="26.25" hidden="false" customHeight="false" outlineLevel="0" collapsed="false">
      <c r="A798" s="196"/>
      <c r="B798" s="196"/>
      <c r="C798" s="196" t="s">
        <v>832</v>
      </c>
      <c r="D798" s="215"/>
      <c r="E798" s="197" t="s">
        <v>833</v>
      </c>
      <c r="F798" s="198" t="n">
        <f aca="false">F799</f>
        <v>381.5</v>
      </c>
      <c r="G798" s="198" t="n">
        <f aca="false">G799</f>
        <v>381.5</v>
      </c>
      <c r="H798" s="198" t="n">
        <f aca="false">H799</f>
        <v>205</v>
      </c>
      <c r="I798" s="198" t="n">
        <f aca="false">I799</f>
        <v>205</v>
      </c>
      <c r="J798" s="199" t="n">
        <f aca="false">I798/G798*100</f>
        <v>53.735255570118</v>
      </c>
      <c r="K798" s="199" t="n">
        <f aca="false">SUM(I798/H798*100)</f>
        <v>100</v>
      </c>
    </row>
    <row r="799" customFormat="false" ht="40.5" hidden="false" customHeight="true" outlineLevel="0" collapsed="false">
      <c r="A799" s="358"/>
      <c r="B799" s="232"/>
      <c r="C799" s="231" t="s">
        <v>937</v>
      </c>
      <c r="D799" s="232"/>
      <c r="E799" s="211" t="s">
        <v>1007</v>
      </c>
      <c r="F799" s="203" t="n">
        <f aca="false">SUM(F800:F801)</f>
        <v>381.5</v>
      </c>
      <c r="G799" s="203" t="n">
        <f aca="false">SUM(G800:G801)</f>
        <v>381.5</v>
      </c>
      <c r="H799" s="203" t="n">
        <f aca="false">SUM(H800:H801)</f>
        <v>205</v>
      </c>
      <c r="I799" s="203" t="n">
        <f aca="false">SUM(I800:I801)</f>
        <v>205</v>
      </c>
      <c r="J799" s="204" t="n">
        <f aca="false">I799/G799*100</f>
        <v>53.735255570118</v>
      </c>
      <c r="K799" s="204" t="n">
        <f aca="false">SUM(I799/H799*100)</f>
        <v>100</v>
      </c>
    </row>
    <row r="800" customFormat="false" ht="15" hidden="false" customHeight="false" outlineLevel="0" collapsed="false">
      <c r="A800" s="358"/>
      <c r="B800" s="232"/>
      <c r="C800" s="231"/>
      <c r="D800" s="232" t="s">
        <v>366</v>
      </c>
      <c r="E800" s="202" t="s">
        <v>367</v>
      </c>
      <c r="F800" s="203" t="n">
        <v>14.1</v>
      </c>
      <c r="G800" s="203" t="n">
        <v>14.1</v>
      </c>
      <c r="H800" s="203" t="n">
        <v>10</v>
      </c>
      <c r="I800" s="203" t="n">
        <v>10</v>
      </c>
      <c r="J800" s="204" t="n">
        <f aca="false">I800/G800*100</f>
        <v>70.9219858156028</v>
      </c>
      <c r="K800" s="204" t="n">
        <f aca="false">SUM(I800/H800*100)</f>
        <v>100</v>
      </c>
    </row>
    <row r="801" customFormat="false" ht="25.5" hidden="false" customHeight="false" outlineLevel="0" collapsed="false">
      <c r="A801" s="358"/>
      <c r="B801" s="232"/>
      <c r="C801" s="231"/>
      <c r="D801" s="232" t="s">
        <v>447</v>
      </c>
      <c r="E801" s="301" t="s">
        <v>448</v>
      </c>
      <c r="F801" s="203" t="n">
        <v>367.4</v>
      </c>
      <c r="G801" s="203" t="n">
        <v>367.4</v>
      </c>
      <c r="H801" s="203" t="n">
        <v>195</v>
      </c>
      <c r="I801" s="203" t="n">
        <v>195</v>
      </c>
      <c r="J801" s="204" t="n">
        <f aca="false">I801/G801*100</f>
        <v>53.0756668481219</v>
      </c>
      <c r="K801" s="204" t="n">
        <f aca="false">SUM(I801/H801*100)</f>
        <v>100</v>
      </c>
    </row>
    <row r="802" customFormat="false" ht="15" hidden="false" customHeight="false" outlineLevel="0" collapsed="false">
      <c r="A802" s="358"/>
      <c r="B802" s="178" t="n">
        <v>1100</v>
      </c>
      <c r="C802" s="179"/>
      <c r="D802" s="177"/>
      <c r="E802" s="180" t="s">
        <v>941</v>
      </c>
      <c r="F802" s="208" t="n">
        <f aca="false">F803</f>
        <v>76</v>
      </c>
      <c r="G802" s="208" t="n">
        <f aca="false">G803</f>
        <v>76</v>
      </c>
      <c r="H802" s="208" t="n">
        <f aca="false">H803</f>
        <v>0</v>
      </c>
      <c r="I802" s="208" t="n">
        <f aca="false">I803</f>
        <v>0</v>
      </c>
      <c r="J802" s="209" t="n">
        <f aca="false">I802/G802*100</f>
        <v>0</v>
      </c>
      <c r="K802" s="209"/>
    </row>
    <row r="803" customFormat="false" ht="15" hidden="false" customHeight="false" outlineLevel="0" collapsed="false">
      <c r="A803" s="358"/>
      <c r="B803" s="178" t="s">
        <v>942</v>
      </c>
      <c r="C803" s="179"/>
      <c r="D803" s="178"/>
      <c r="E803" s="233" t="s">
        <v>943</v>
      </c>
      <c r="F803" s="208" t="n">
        <f aca="false">F804</f>
        <v>76</v>
      </c>
      <c r="G803" s="208" t="n">
        <f aca="false">G804</f>
        <v>76</v>
      </c>
      <c r="H803" s="208" t="n">
        <f aca="false">H804</f>
        <v>0</v>
      </c>
      <c r="I803" s="208" t="n">
        <f aca="false">I804</f>
        <v>0</v>
      </c>
      <c r="J803" s="209" t="n">
        <f aca="false">I803/G803*100</f>
        <v>0</v>
      </c>
      <c r="K803" s="209"/>
    </row>
    <row r="804" customFormat="false" ht="25.5" hidden="false" customHeight="false" outlineLevel="0" collapsed="false">
      <c r="A804" s="358"/>
      <c r="B804" s="178"/>
      <c r="C804" s="179" t="s">
        <v>348</v>
      </c>
      <c r="D804" s="178"/>
      <c r="E804" s="233" t="s">
        <v>349</v>
      </c>
      <c r="F804" s="208" t="n">
        <f aca="false">F805</f>
        <v>76</v>
      </c>
      <c r="G804" s="208" t="n">
        <f aca="false">G805</f>
        <v>76</v>
      </c>
      <c r="H804" s="208" t="n">
        <f aca="false">H805</f>
        <v>0</v>
      </c>
      <c r="I804" s="208" t="n">
        <f aca="false">I805</f>
        <v>0</v>
      </c>
      <c r="J804" s="209" t="n">
        <f aca="false">I804/G804*100</f>
        <v>0</v>
      </c>
      <c r="K804" s="209"/>
    </row>
    <row r="805" customFormat="false" ht="25.5" hidden="false" customHeight="false" outlineLevel="0" collapsed="false">
      <c r="A805" s="186"/>
      <c r="B805" s="187"/>
      <c r="C805" s="188" t="s">
        <v>944</v>
      </c>
      <c r="D805" s="187"/>
      <c r="E805" s="189" t="s">
        <v>945</v>
      </c>
      <c r="F805" s="190" t="n">
        <f aca="false">F806</f>
        <v>76</v>
      </c>
      <c r="G805" s="190" t="n">
        <f aca="false">G806</f>
        <v>76</v>
      </c>
      <c r="H805" s="190" t="n">
        <f aca="false">H806</f>
        <v>0</v>
      </c>
      <c r="I805" s="190" t="n">
        <f aca="false">I806</f>
        <v>0</v>
      </c>
      <c r="J805" s="191" t="n">
        <f aca="false">I805/G805*100</f>
        <v>0</v>
      </c>
      <c r="K805" s="191"/>
    </row>
    <row r="806" customFormat="false" ht="39" hidden="false" customHeight="false" outlineLevel="0" collapsed="false">
      <c r="A806" s="196"/>
      <c r="B806" s="196"/>
      <c r="C806" s="196" t="s">
        <v>946</v>
      </c>
      <c r="D806" s="196"/>
      <c r="E806" s="197" t="s">
        <v>1008</v>
      </c>
      <c r="F806" s="198" t="n">
        <f aca="false">F807</f>
        <v>76</v>
      </c>
      <c r="G806" s="198" t="n">
        <f aca="false">G807</f>
        <v>76</v>
      </c>
      <c r="H806" s="198" t="n">
        <f aca="false">H807</f>
        <v>0</v>
      </c>
      <c r="I806" s="198" t="n">
        <f aca="false">I807</f>
        <v>0</v>
      </c>
      <c r="J806" s="199" t="n">
        <f aca="false">I806/G806*100</f>
        <v>0</v>
      </c>
      <c r="K806" s="199"/>
    </row>
    <row r="807" customFormat="false" ht="51.75" hidden="false" customHeight="false" outlineLevel="0" collapsed="false">
      <c r="A807" s="200"/>
      <c r="B807" s="200"/>
      <c r="C807" s="201" t="s">
        <v>948</v>
      </c>
      <c r="D807" s="201"/>
      <c r="E807" s="202" t="s">
        <v>949</v>
      </c>
      <c r="F807" s="203" t="n">
        <f aca="false">F808</f>
        <v>76</v>
      </c>
      <c r="G807" s="203" t="n">
        <f aca="false">G808</f>
        <v>76</v>
      </c>
      <c r="H807" s="203" t="n">
        <f aca="false">H808</f>
        <v>0</v>
      </c>
      <c r="I807" s="203" t="n">
        <f aca="false">I808</f>
        <v>0</v>
      </c>
      <c r="J807" s="204" t="n">
        <f aca="false">I807/G807*100</f>
        <v>0</v>
      </c>
      <c r="K807" s="204"/>
    </row>
    <row r="808" customFormat="false" ht="26.25" hidden="false" customHeight="false" outlineLevel="0" collapsed="false">
      <c r="A808" s="200"/>
      <c r="B808" s="200"/>
      <c r="C808" s="201"/>
      <c r="D808" s="201" t="s">
        <v>447</v>
      </c>
      <c r="E808" s="202" t="s">
        <v>448</v>
      </c>
      <c r="F808" s="203" t="n">
        <v>76</v>
      </c>
      <c r="G808" s="203" t="n">
        <v>76</v>
      </c>
      <c r="H808" s="203" t="n">
        <v>0</v>
      </c>
      <c r="I808" s="203" t="n">
        <v>0</v>
      </c>
      <c r="J808" s="204" t="n">
        <f aca="false">I808/G808*100</f>
        <v>0</v>
      </c>
      <c r="K808" s="204"/>
    </row>
    <row r="809" customFormat="false" ht="15" hidden="false" customHeight="false" outlineLevel="0" collapsed="false">
      <c r="A809" s="358"/>
      <c r="B809" s="178" t="n">
        <v>1200</v>
      </c>
      <c r="C809" s="179"/>
      <c r="D809" s="177"/>
      <c r="E809" s="180" t="s">
        <v>1009</v>
      </c>
      <c r="F809" s="208" t="n">
        <f aca="false">F810</f>
        <v>1042.6</v>
      </c>
      <c r="G809" s="208" t="n">
        <f aca="false">G810</f>
        <v>1042.6</v>
      </c>
      <c r="H809" s="208" t="n">
        <f aca="false">H810</f>
        <v>521.3</v>
      </c>
      <c r="I809" s="208" t="n">
        <f aca="false">I810</f>
        <v>521.3</v>
      </c>
      <c r="J809" s="209" t="n">
        <f aca="false">I809/G809*100</f>
        <v>50</v>
      </c>
      <c r="K809" s="209" t="n">
        <f aca="false">SUM(I809/H809*100)</f>
        <v>100</v>
      </c>
    </row>
    <row r="810" customFormat="false" ht="15" hidden="false" customHeight="false" outlineLevel="0" collapsed="false">
      <c r="A810" s="177"/>
      <c r="B810" s="178" t="n">
        <v>1202</v>
      </c>
      <c r="C810" s="179"/>
      <c r="D810" s="177"/>
      <c r="E810" s="180" t="s">
        <v>1010</v>
      </c>
      <c r="F810" s="208" t="n">
        <f aca="false">F811</f>
        <v>1042.6</v>
      </c>
      <c r="G810" s="208" t="n">
        <f aca="false">G811</f>
        <v>1042.6</v>
      </c>
      <c r="H810" s="208" t="n">
        <f aca="false">H811</f>
        <v>521.3</v>
      </c>
      <c r="I810" s="208" t="n">
        <f aca="false">I811</f>
        <v>521.3</v>
      </c>
      <c r="J810" s="209" t="n">
        <f aca="false">I810/G810*100</f>
        <v>50</v>
      </c>
      <c r="K810" s="209" t="n">
        <f aca="false">SUM(I810/H810*100)</f>
        <v>100</v>
      </c>
    </row>
    <row r="811" customFormat="false" ht="25.5" hidden="false" customHeight="false" outlineLevel="0" collapsed="false">
      <c r="A811" s="177"/>
      <c r="B811" s="178"/>
      <c r="C811" s="179" t="s">
        <v>348</v>
      </c>
      <c r="D811" s="177"/>
      <c r="E811" s="233" t="s">
        <v>349</v>
      </c>
      <c r="F811" s="208" t="n">
        <f aca="false">F812</f>
        <v>1042.6</v>
      </c>
      <c r="G811" s="208" t="n">
        <f aca="false">G812</f>
        <v>1042.6</v>
      </c>
      <c r="H811" s="208" t="n">
        <f aca="false">H812</f>
        <v>521.3</v>
      </c>
      <c r="I811" s="208" t="n">
        <f aca="false">I812</f>
        <v>521.3</v>
      </c>
      <c r="J811" s="209" t="n">
        <f aca="false">I811/G811*100</f>
        <v>50</v>
      </c>
      <c r="K811" s="209" t="n">
        <f aca="false">SUM(I811/H811*100)</f>
        <v>100</v>
      </c>
    </row>
    <row r="812" customFormat="false" ht="25.5" hidden="false" customHeight="false" outlineLevel="0" collapsed="false">
      <c r="A812" s="363"/>
      <c r="B812" s="187"/>
      <c r="C812" s="188" t="s">
        <v>790</v>
      </c>
      <c r="D812" s="187"/>
      <c r="E812" s="189" t="s">
        <v>791</v>
      </c>
      <c r="F812" s="190" t="n">
        <f aca="false">F813</f>
        <v>1042.6</v>
      </c>
      <c r="G812" s="190" t="n">
        <f aca="false">G813</f>
        <v>1042.6</v>
      </c>
      <c r="H812" s="190" t="n">
        <f aca="false">H813</f>
        <v>521.3</v>
      </c>
      <c r="I812" s="190" t="n">
        <f aca="false">I813</f>
        <v>521.3</v>
      </c>
      <c r="J812" s="191" t="n">
        <f aca="false">I812/G812*100</f>
        <v>50</v>
      </c>
      <c r="K812" s="191" t="n">
        <f aca="false">SUM(I812/H812*100)</f>
        <v>100</v>
      </c>
    </row>
    <row r="813" customFormat="false" ht="15" hidden="false" customHeight="false" outlineLevel="0" collapsed="false">
      <c r="A813" s="192"/>
      <c r="B813" s="192"/>
      <c r="C813" s="192" t="s">
        <v>1011</v>
      </c>
      <c r="D813" s="192"/>
      <c r="E813" s="214" t="s">
        <v>1012</v>
      </c>
      <c r="F813" s="194" t="n">
        <f aca="false">F814</f>
        <v>1042.6</v>
      </c>
      <c r="G813" s="194" t="n">
        <f aca="false">G814</f>
        <v>1042.6</v>
      </c>
      <c r="H813" s="194" t="n">
        <f aca="false">H814</f>
        <v>521.3</v>
      </c>
      <c r="I813" s="194" t="n">
        <f aca="false">I814</f>
        <v>521.3</v>
      </c>
      <c r="J813" s="195" t="n">
        <f aca="false">I813/G813*100</f>
        <v>50</v>
      </c>
      <c r="K813" s="195" t="n">
        <f aca="false">SUM(I813/H813*100)</f>
        <v>100</v>
      </c>
    </row>
    <row r="814" customFormat="false" ht="39" hidden="false" customHeight="false" outlineLevel="0" collapsed="false">
      <c r="A814" s="196"/>
      <c r="B814" s="196"/>
      <c r="C814" s="196" t="s">
        <v>1013</v>
      </c>
      <c r="D814" s="196"/>
      <c r="E814" s="197" t="s">
        <v>1014</v>
      </c>
      <c r="F814" s="198" t="n">
        <f aca="false">F815</f>
        <v>1042.6</v>
      </c>
      <c r="G814" s="198" t="n">
        <f aca="false">G815</f>
        <v>1042.6</v>
      </c>
      <c r="H814" s="198" t="n">
        <f aca="false">H815</f>
        <v>521.3</v>
      </c>
      <c r="I814" s="198" t="n">
        <f aca="false">I815</f>
        <v>521.3</v>
      </c>
      <c r="J814" s="199" t="n">
        <f aca="false">I814/G814*100</f>
        <v>50</v>
      </c>
      <c r="K814" s="199" t="n">
        <f aca="false">SUM(I814/H814*100)</f>
        <v>100</v>
      </c>
    </row>
    <row r="815" customFormat="false" ht="15" hidden="false" customHeight="false" outlineLevel="0" collapsed="false">
      <c r="A815" s="200"/>
      <c r="B815" s="200"/>
      <c r="C815" s="201" t="s">
        <v>1015</v>
      </c>
      <c r="D815" s="201"/>
      <c r="E815" s="202" t="s">
        <v>1016</v>
      </c>
      <c r="F815" s="203" t="n">
        <f aca="false">F816</f>
        <v>1042.6</v>
      </c>
      <c r="G815" s="203" t="n">
        <f aca="false">G816</f>
        <v>1042.6</v>
      </c>
      <c r="H815" s="203" t="n">
        <f aca="false">H816</f>
        <v>521.3</v>
      </c>
      <c r="I815" s="203" t="n">
        <f aca="false">I816</f>
        <v>521.3</v>
      </c>
      <c r="J815" s="204" t="n">
        <f aca="false">I815/G815*100</f>
        <v>50</v>
      </c>
      <c r="K815" s="204" t="n">
        <f aca="false">SUM(I815/H815*100)</f>
        <v>100</v>
      </c>
    </row>
    <row r="816" customFormat="false" ht="26.25" hidden="false" customHeight="false" outlineLevel="0" collapsed="false">
      <c r="A816" s="200"/>
      <c r="B816" s="200"/>
      <c r="C816" s="201"/>
      <c r="D816" s="201" t="s">
        <v>447</v>
      </c>
      <c r="E816" s="202" t="s">
        <v>448</v>
      </c>
      <c r="F816" s="203" t="n">
        <v>1042.6</v>
      </c>
      <c r="G816" s="203" t="n">
        <v>1042.6</v>
      </c>
      <c r="H816" s="203" t="n">
        <v>521.3</v>
      </c>
      <c r="I816" s="203" t="n">
        <v>521.3</v>
      </c>
      <c r="J816" s="204" t="n">
        <f aca="false">I816/G816*100</f>
        <v>50</v>
      </c>
      <c r="K816" s="204" t="n">
        <f aca="false">SUM(I816/H816*100)</f>
        <v>100</v>
      </c>
    </row>
    <row r="817" customFormat="false" ht="15" hidden="false" customHeight="false" outlineLevel="0" collapsed="false">
      <c r="A817" s="173" t="n">
        <v>636</v>
      </c>
      <c r="B817" s="344"/>
      <c r="C817" s="345"/>
      <c r="D817" s="173"/>
      <c r="E817" s="174" t="s">
        <v>1017</v>
      </c>
      <c r="F817" s="175" t="n">
        <f aca="false">F818</f>
        <v>3493.2</v>
      </c>
      <c r="G817" s="175" t="n">
        <f aca="false">G818</f>
        <v>3493.2</v>
      </c>
      <c r="H817" s="175" t="n">
        <f aca="false">H818</f>
        <v>1484.45619</v>
      </c>
      <c r="I817" s="175" t="n">
        <f aca="false">I818</f>
        <v>1462.11871</v>
      </c>
      <c r="J817" s="176" t="n">
        <f aca="false">I817/G817*100</f>
        <v>41.8561407878163</v>
      </c>
      <c r="K817" s="176" t="n">
        <f aca="false">SUM(I817/H817*100)</f>
        <v>98.4952415470072</v>
      </c>
    </row>
    <row r="818" customFormat="false" ht="15" hidden="false" customHeight="false" outlineLevel="0" collapsed="false">
      <c r="A818" s="281"/>
      <c r="B818" s="178" t="s">
        <v>344</v>
      </c>
      <c r="C818" s="179"/>
      <c r="D818" s="177"/>
      <c r="E818" s="180" t="s">
        <v>345</v>
      </c>
      <c r="F818" s="208" t="n">
        <f aca="false">F819</f>
        <v>3493.2</v>
      </c>
      <c r="G818" s="208" t="n">
        <f aca="false">G819</f>
        <v>3493.2</v>
      </c>
      <c r="H818" s="208" t="n">
        <f aca="false">H819</f>
        <v>1484.45619</v>
      </c>
      <c r="I818" s="208" t="n">
        <f aca="false">I819</f>
        <v>1462.11871</v>
      </c>
      <c r="J818" s="209" t="n">
        <f aca="false">I818/G818*100</f>
        <v>41.8561407878163</v>
      </c>
      <c r="K818" s="209" t="n">
        <f aca="false">SUM(I818/H818*100)</f>
        <v>98.4952415470072</v>
      </c>
    </row>
    <row r="819" customFormat="false" ht="38.25" hidden="false" customHeight="false" outlineLevel="0" collapsed="false">
      <c r="A819" s="281"/>
      <c r="B819" s="178" t="s">
        <v>1018</v>
      </c>
      <c r="C819" s="179"/>
      <c r="D819" s="178"/>
      <c r="E819" s="233" t="s">
        <v>1019</v>
      </c>
      <c r="F819" s="208" t="n">
        <f aca="false">F820</f>
        <v>3493.2</v>
      </c>
      <c r="G819" s="208" t="n">
        <f aca="false">G820</f>
        <v>3493.2</v>
      </c>
      <c r="H819" s="208" t="n">
        <f aca="false">H820</f>
        <v>1484.45619</v>
      </c>
      <c r="I819" s="208" t="n">
        <f aca="false">I820</f>
        <v>1462.11871</v>
      </c>
      <c r="J819" s="209" t="n">
        <f aca="false">I819/G819*100</f>
        <v>41.8561407878163</v>
      </c>
      <c r="K819" s="209" t="n">
        <f aca="false">SUM(I819/H819*100)</f>
        <v>98.4952415470072</v>
      </c>
    </row>
    <row r="820" customFormat="false" ht="15" hidden="false" customHeight="false" outlineLevel="0" collapsed="false">
      <c r="A820" s="364"/>
      <c r="B820" s="365"/>
      <c r="C820" s="220" t="s">
        <v>392</v>
      </c>
      <c r="D820" s="221"/>
      <c r="E820" s="222" t="s">
        <v>393</v>
      </c>
      <c r="F820" s="253" t="n">
        <f aca="false">F821+F829</f>
        <v>3493.2</v>
      </c>
      <c r="G820" s="253" t="n">
        <f aca="false">G821+G829</f>
        <v>3493.2</v>
      </c>
      <c r="H820" s="253" t="n">
        <f aca="false">H821+H829</f>
        <v>1484.45619</v>
      </c>
      <c r="I820" s="253" t="n">
        <f aca="false">I821+I829</f>
        <v>1462.11871</v>
      </c>
      <c r="J820" s="254" t="n">
        <f aca="false">I820/G820*100</f>
        <v>41.8561407878163</v>
      </c>
      <c r="K820" s="254" t="n">
        <f aca="false">SUM(I820/H820*100)</f>
        <v>98.4952415470072</v>
      </c>
    </row>
    <row r="821" s="310" customFormat="true" ht="26.25" hidden="false" customHeight="false" outlineLevel="0" collapsed="false">
      <c r="A821" s="366"/>
      <c r="B821" s="366"/>
      <c r="C821" s="275" t="s">
        <v>1020</v>
      </c>
      <c r="D821" s="308"/>
      <c r="E821" s="256" t="s">
        <v>1021</v>
      </c>
      <c r="F821" s="257" t="n">
        <f aca="false">F822+F824+F827</f>
        <v>3343.2</v>
      </c>
      <c r="G821" s="257" t="n">
        <f aca="false">G822+G824+G827</f>
        <v>3343.2</v>
      </c>
      <c r="H821" s="257" t="n">
        <f aca="false">H822+H824+H827</f>
        <v>1415.7</v>
      </c>
      <c r="I821" s="257" t="n">
        <f aca="false">I822+I824+I827</f>
        <v>1393.36252</v>
      </c>
      <c r="J821" s="258" t="n">
        <f aca="false">I821/G821*100</f>
        <v>41.6775101698971</v>
      </c>
      <c r="K821" s="258" t="n">
        <f aca="false">SUM(I821/H821*100)</f>
        <v>98.4221600621601</v>
      </c>
    </row>
    <row r="822" customFormat="false" ht="26.25" hidden="false" customHeight="false" outlineLevel="0" collapsed="false">
      <c r="A822" s="200"/>
      <c r="B822" s="200"/>
      <c r="C822" s="201" t="s">
        <v>1022</v>
      </c>
      <c r="D822" s="201"/>
      <c r="E822" s="202" t="s">
        <v>1023</v>
      </c>
      <c r="F822" s="203" t="n">
        <v>1164</v>
      </c>
      <c r="G822" s="203" t="n">
        <v>1164</v>
      </c>
      <c r="H822" s="203" t="n">
        <f aca="false">H823</f>
        <v>485</v>
      </c>
      <c r="I822" s="203" t="n">
        <f aca="false">I823</f>
        <v>485</v>
      </c>
      <c r="J822" s="204" t="n">
        <f aca="false">I822/G822*100</f>
        <v>41.6666666666667</v>
      </c>
      <c r="K822" s="204" t="n">
        <f aca="false">SUM(I822/H822*100)</f>
        <v>100</v>
      </c>
    </row>
    <row r="823" customFormat="false" ht="39" hidden="false" customHeight="false" outlineLevel="0" collapsed="false">
      <c r="A823" s="200"/>
      <c r="B823" s="200"/>
      <c r="C823" s="201"/>
      <c r="D823" s="201" t="s">
        <v>358</v>
      </c>
      <c r="E823" s="202" t="s">
        <v>359</v>
      </c>
      <c r="F823" s="212" t="n">
        <v>1164</v>
      </c>
      <c r="G823" s="212" t="n">
        <v>1164</v>
      </c>
      <c r="H823" s="212" t="n">
        <v>485</v>
      </c>
      <c r="I823" s="212" t="n">
        <v>485</v>
      </c>
      <c r="J823" s="213" t="n">
        <f aca="false">I823/G823*100</f>
        <v>41.6666666666667</v>
      </c>
      <c r="K823" s="213" t="n">
        <f aca="false">SUM(I823/H823*100)</f>
        <v>100</v>
      </c>
    </row>
    <row r="824" customFormat="false" ht="26.25" hidden="false" customHeight="false" outlineLevel="0" collapsed="false">
      <c r="A824" s="200"/>
      <c r="B824" s="200"/>
      <c r="C824" s="201" t="s">
        <v>1024</v>
      </c>
      <c r="D824" s="201"/>
      <c r="E824" s="269" t="s">
        <v>1025</v>
      </c>
      <c r="F824" s="212" t="n">
        <f aca="false">F825+F826</f>
        <v>2091.9</v>
      </c>
      <c r="G824" s="212" t="n">
        <f aca="false">G825+G826</f>
        <v>2091.9</v>
      </c>
      <c r="H824" s="212" t="n">
        <f aca="false">H825+H826</f>
        <v>843.4</v>
      </c>
      <c r="I824" s="212" t="n">
        <f aca="false">I825+I826</f>
        <v>821.06252</v>
      </c>
      <c r="J824" s="213" t="n">
        <f aca="false">I824/G824*100</f>
        <v>39.2496065777523</v>
      </c>
      <c r="K824" s="213" t="n">
        <f aca="false">SUM(I824/H824*100)</f>
        <v>97.3514963244012</v>
      </c>
    </row>
    <row r="825" customFormat="false" ht="39" hidden="false" customHeight="false" outlineLevel="0" collapsed="false">
      <c r="A825" s="200"/>
      <c r="B825" s="200"/>
      <c r="C825" s="201"/>
      <c r="D825" s="201" t="s">
        <v>358</v>
      </c>
      <c r="E825" s="202" t="s">
        <v>359</v>
      </c>
      <c r="F825" s="212" t="n">
        <f aca="false">1960.1+77.4</f>
        <v>2037.5</v>
      </c>
      <c r="G825" s="212" t="n">
        <f aca="false">1960.1+77.4</f>
        <v>2037.5</v>
      </c>
      <c r="H825" s="212" t="n">
        <v>810</v>
      </c>
      <c r="I825" s="212" t="n">
        <v>800.04723</v>
      </c>
      <c r="J825" s="213" t="n">
        <f aca="false">I825/G825*100</f>
        <v>39.2661217177914</v>
      </c>
      <c r="K825" s="213" t="n">
        <f aca="false">SUM(I825/H825*100)</f>
        <v>98.771262962963</v>
      </c>
    </row>
    <row r="826" customFormat="false" ht="26.25" hidden="false" customHeight="false" outlineLevel="0" collapsed="false">
      <c r="A826" s="200"/>
      <c r="B826" s="200"/>
      <c r="C826" s="201"/>
      <c r="D826" s="201" t="s">
        <v>364</v>
      </c>
      <c r="E826" s="202" t="s">
        <v>365</v>
      </c>
      <c r="F826" s="203" t="n">
        <v>54.4</v>
      </c>
      <c r="G826" s="203" t="n">
        <v>54.4</v>
      </c>
      <c r="H826" s="203" t="n">
        <v>33.4</v>
      </c>
      <c r="I826" s="203" t="n">
        <v>21.01529</v>
      </c>
      <c r="J826" s="204" t="n">
        <f aca="false">I826/G826*100</f>
        <v>38.6310477941177</v>
      </c>
      <c r="K826" s="204" t="n">
        <f aca="false">SUM(I826/H826*100)</f>
        <v>62.9200299401198</v>
      </c>
    </row>
    <row r="827" customFormat="false" ht="39" hidden="false" customHeight="false" outlineLevel="0" collapsed="false">
      <c r="A827" s="200"/>
      <c r="B827" s="200"/>
      <c r="C827" s="201" t="s">
        <v>1026</v>
      </c>
      <c r="D827" s="201"/>
      <c r="E827" s="202" t="s">
        <v>1027</v>
      </c>
      <c r="F827" s="203" t="n">
        <f aca="false">F828</f>
        <v>87.3</v>
      </c>
      <c r="G827" s="203" t="n">
        <f aca="false">G828</f>
        <v>87.3</v>
      </c>
      <c r="H827" s="203" t="n">
        <f aca="false">H828</f>
        <v>87.3</v>
      </c>
      <c r="I827" s="203" t="n">
        <f aca="false">I828</f>
        <v>87.3</v>
      </c>
      <c r="J827" s="204" t="n">
        <f aca="false">I827/G827*100</f>
        <v>100</v>
      </c>
      <c r="K827" s="204" t="n">
        <f aca="false">SUM(I827/H827*100)</f>
        <v>100</v>
      </c>
    </row>
    <row r="828" customFormat="false" ht="26.25" hidden="false" customHeight="false" outlineLevel="0" collapsed="false">
      <c r="A828" s="200"/>
      <c r="B828" s="200"/>
      <c r="C828" s="201"/>
      <c r="D828" s="201" t="s">
        <v>364</v>
      </c>
      <c r="E828" s="202" t="s">
        <v>365</v>
      </c>
      <c r="F828" s="203" t="n">
        <v>87.3</v>
      </c>
      <c r="G828" s="203" t="n">
        <v>87.3</v>
      </c>
      <c r="H828" s="203" t="n">
        <v>87.3</v>
      </c>
      <c r="I828" s="203" t="n">
        <v>87.3</v>
      </c>
      <c r="J828" s="204" t="n">
        <f aca="false">I828/G828*100</f>
        <v>100</v>
      </c>
      <c r="K828" s="204" t="n">
        <f aca="false">SUM(I828/H828*100)</f>
        <v>100</v>
      </c>
    </row>
    <row r="829" customFormat="false" ht="25.5" hidden="false" customHeight="false" outlineLevel="0" collapsed="false">
      <c r="A829" s="366"/>
      <c r="B829" s="366"/>
      <c r="C829" s="275" t="s">
        <v>394</v>
      </c>
      <c r="D829" s="276"/>
      <c r="E829" s="367" t="s">
        <v>395</v>
      </c>
      <c r="F829" s="257" t="n">
        <f aca="false">F830</f>
        <v>150</v>
      </c>
      <c r="G829" s="257" t="n">
        <f aca="false">G830</f>
        <v>150</v>
      </c>
      <c r="H829" s="257" t="n">
        <f aca="false">H830</f>
        <v>68.75619</v>
      </c>
      <c r="I829" s="257" t="n">
        <f aca="false">I830</f>
        <v>68.75619</v>
      </c>
      <c r="J829" s="258" t="n">
        <f aca="false">I829/G829*100</f>
        <v>45.83746</v>
      </c>
      <c r="K829" s="258" t="n">
        <f aca="false">SUM(I829/H829*100)</f>
        <v>100</v>
      </c>
    </row>
    <row r="830" customFormat="false" ht="26.25" hidden="false" customHeight="false" outlineLevel="0" collapsed="false">
      <c r="A830" s="200"/>
      <c r="B830" s="200"/>
      <c r="C830" s="201" t="s">
        <v>441</v>
      </c>
      <c r="D830" s="201"/>
      <c r="E830" s="202" t="s">
        <v>442</v>
      </c>
      <c r="F830" s="203" t="n">
        <f aca="false">F831</f>
        <v>150</v>
      </c>
      <c r="G830" s="203" t="n">
        <f aca="false">G831</f>
        <v>150</v>
      </c>
      <c r="H830" s="203" t="n">
        <f aca="false">H831</f>
        <v>68.75619</v>
      </c>
      <c r="I830" s="203" t="n">
        <f aca="false">I831</f>
        <v>68.75619</v>
      </c>
      <c r="J830" s="204" t="n">
        <f aca="false">I830/G830*100</f>
        <v>45.83746</v>
      </c>
      <c r="K830" s="204" t="n">
        <f aca="false">SUM(I830/H830*100)</f>
        <v>100</v>
      </c>
    </row>
    <row r="831" customFormat="false" ht="26.25" hidden="false" customHeight="false" outlineLevel="0" collapsed="false">
      <c r="A831" s="200"/>
      <c r="B831" s="200"/>
      <c r="C831" s="201"/>
      <c r="D831" s="201" t="s">
        <v>364</v>
      </c>
      <c r="E831" s="202" t="s">
        <v>365</v>
      </c>
      <c r="F831" s="203" t="n">
        <v>150</v>
      </c>
      <c r="G831" s="203" t="n">
        <v>150</v>
      </c>
      <c r="H831" s="203" t="n">
        <v>68.75619</v>
      </c>
      <c r="I831" s="203" t="n">
        <v>68.75619</v>
      </c>
      <c r="J831" s="204" t="n">
        <f aca="false">I831/G831*100</f>
        <v>45.83746</v>
      </c>
      <c r="K831" s="204" t="n">
        <f aca="false">SUM(I831/H831*100)</f>
        <v>100</v>
      </c>
    </row>
    <row r="832" customFormat="false" ht="25.5" hidden="false" customHeight="false" outlineLevel="0" collapsed="false">
      <c r="A832" s="173" t="n">
        <v>651</v>
      </c>
      <c r="B832" s="344"/>
      <c r="C832" s="345"/>
      <c r="D832" s="173"/>
      <c r="E832" s="174" t="s">
        <v>1028</v>
      </c>
      <c r="F832" s="175" t="n">
        <f aca="false">F833</f>
        <v>35381.4842</v>
      </c>
      <c r="G832" s="175" t="n">
        <f aca="false">G833</f>
        <v>34993.91746</v>
      </c>
      <c r="H832" s="175" t="n">
        <f aca="false">H833</f>
        <v>14870</v>
      </c>
      <c r="I832" s="175" t="n">
        <f aca="false">I833</f>
        <v>14706.83647</v>
      </c>
      <c r="J832" s="176" t="n">
        <f aca="false">I832/G832*100</f>
        <v>42.0268364832566</v>
      </c>
      <c r="K832" s="176" t="n">
        <f aca="false">SUM(I832/H832*100)</f>
        <v>98.9027334902488</v>
      </c>
    </row>
    <row r="833" customFormat="false" ht="15" hidden="false" customHeight="false" outlineLevel="0" collapsed="false">
      <c r="A833" s="281"/>
      <c r="B833" s="178" t="s">
        <v>344</v>
      </c>
      <c r="C833" s="179"/>
      <c r="D833" s="177"/>
      <c r="E833" s="180" t="s">
        <v>345</v>
      </c>
      <c r="F833" s="208" t="n">
        <f aca="false">F834+F842+F847</f>
        <v>35381.4842</v>
      </c>
      <c r="G833" s="208" t="n">
        <f aca="false">G834+G842+G847</f>
        <v>34993.91746</v>
      </c>
      <c r="H833" s="208" t="n">
        <f aca="false">H834+H842+H847</f>
        <v>14870</v>
      </c>
      <c r="I833" s="208" t="n">
        <f aca="false">I834+I842+I847</f>
        <v>14706.83647</v>
      </c>
      <c r="J833" s="209" t="n">
        <f aca="false">I833/G833*100</f>
        <v>42.0268364832566</v>
      </c>
      <c r="K833" s="209" t="n">
        <f aca="false">SUM(I833/H833*100)</f>
        <v>98.9027334902488</v>
      </c>
    </row>
    <row r="834" customFormat="false" ht="25.5" hidden="false" customHeight="false" outlineLevel="0" collapsed="false">
      <c r="A834" s="281"/>
      <c r="B834" s="178" t="s">
        <v>1029</v>
      </c>
      <c r="C834" s="179"/>
      <c r="D834" s="177"/>
      <c r="E834" s="180" t="s">
        <v>1030</v>
      </c>
      <c r="F834" s="208" t="n">
        <f aca="false">F835</f>
        <v>8541.1</v>
      </c>
      <c r="G834" s="208" t="n">
        <f aca="false">G835</f>
        <v>8541.1</v>
      </c>
      <c r="H834" s="208" t="n">
        <f aca="false">H835</f>
        <v>3470</v>
      </c>
      <c r="I834" s="208" t="n">
        <f aca="false">I835</f>
        <v>3461.04252</v>
      </c>
      <c r="J834" s="209" t="n">
        <f aca="false">I834/G834*100</f>
        <v>40.5222104881104</v>
      </c>
      <c r="K834" s="209" t="n">
        <f aca="false">SUM(I834/H834*100)</f>
        <v>99.7418593659942</v>
      </c>
    </row>
    <row r="835" customFormat="false" ht="25.5" hidden="false" customHeight="false" outlineLevel="0" collapsed="false">
      <c r="A835" s="281"/>
      <c r="B835" s="178"/>
      <c r="C835" s="179" t="s">
        <v>348</v>
      </c>
      <c r="D835" s="177"/>
      <c r="E835" s="180" t="s">
        <v>349</v>
      </c>
      <c r="F835" s="208" t="n">
        <f aca="false">F837</f>
        <v>8541.1</v>
      </c>
      <c r="G835" s="208" t="n">
        <f aca="false">G837</f>
        <v>8541.1</v>
      </c>
      <c r="H835" s="208" t="n">
        <f aca="false">H837</f>
        <v>3470</v>
      </c>
      <c r="I835" s="208" t="n">
        <f aca="false">I837</f>
        <v>3461.04252</v>
      </c>
      <c r="J835" s="209" t="n">
        <f aca="false">I835/G835*100</f>
        <v>40.5222104881104</v>
      </c>
      <c r="K835" s="209" t="n">
        <f aca="false">SUM(I835/H835*100)</f>
        <v>99.7418593659942</v>
      </c>
    </row>
    <row r="836" customFormat="false" ht="25.5" hidden="false" customHeight="false" outlineLevel="0" collapsed="false">
      <c r="A836" s="363"/>
      <c r="B836" s="187"/>
      <c r="C836" s="188" t="s">
        <v>350</v>
      </c>
      <c r="D836" s="187"/>
      <c r="E836" s="189" t="s">
        <v>351</v>
      </c>
      <c r="F836" s="190" t="n">
        <f aca="false">F837</f>
        <v>8541.1</v>
      </c>
      <c r="G836" s="190" t="n">
        <f aca="false">G837</f>
        <v>8541.1</v>
      </c>
      <c r="H836" s="190" t="n">
        <f aca="false">H837</f>
        <v>3470</v>
      </c>
      <c r="I836" s="190" t="n">
        <f aca="false">I837</f>
        <v>3461.04252</v>
      </c>
      <c r="J836" s="191" t="n">
        <f aca="false">I836/G836*100</f>
        <v>40.5222104881104</v>
      </c>
      <c r="K836" s="191" t="n">
        <f aca="false">SUM(I836/H836*100)</f>
        <v>99.7418593659942</v>
      </c>
    </row>
    <row r="837" customFormat="false" ht="26.25" hidden="false" customHeight="false" outlineLevel="0" collapsed="false">
      <c r="A837" s="192"/>
      <c r="B837" s="192"/>
      <c r="C837" s="192" t="s">
        <v>352</v>
      </c>
      <c r="D837" s="192"/>
      <c r="E837" s="193" t="s">
        <v>353</v>
      </c>
      <c r="F837" s="194" t="n">
        <f aca="false">F838</f>
        <v>8541.1</v>
      </c>
      <c r="G837" s="194" t="n">
        <f aca="false">G838</f>
        <v>8541.1</v>
      </c>
      <c r="H837" s="194" t="n">
        <f aca="false">H838</f>
        <v>3470</v>
      </c>
      <c r="I837" s="194" t="n">
        <f aca="false">I838</f>
        <v>3461.04252</v>
      </c>
      <c r="J837" s="195" t="n">
        <f aca="false">I837/G837*100</f>
        <v>40.5222104881104</v>
      </c>
      <c r="K837" s="195" t="n">
        <f aca="false">SUM(I837/H837*100)</f>
        <v>99.7418593659942</v>
      </c>
    </row>
    <row r="838" customFormat="false" ht="39" hidden="false" customHeight="false" outlineLevel="0" collapsed="false">
      <c r="A838" s="196"/>
      <c r="B838" s="196"/>
      <c r="C838" s="196" t="s">
        <v>354</v>
      </c>
      <c r="D838" s="196"/>
      <c r="E838" s="197" t="s">
        <v>355</v>
      </c>
      <c r="F838" s="198" t="n">
        <f aca="false">F839</f>
        <v>8541.1</v>
      </c>
      <c r="G838" s="198" t="n">
        <f aca="false">G839</f>
        <v>8541.1</v>
      </c>
      <c r="H838" s="198" t="n">
        <f aca="false">H839</f>
        <v>3470</v>
      </c>
      <c r="I838" s="198" t="n">
        <f aca="false">I839</f>
        <v>3461.04252</v>
      </c>
      <c r="J838" s="199" t="n">
        <f aca="false">I838/G838*100</f>
        <v>40.5222104881104</v>
      </c>
      <c r="K838" s="199" t="n">
        <f aca="false">SUM(I838/H838*100)</f>
        <v>99.7418593659942</v>
      </c>
    </row>
    <row r="839" customFormat="false" ht="25.5" hidden="false" customHeight="false" outlineLevel="0" collapsed="false">
      <c r="A839" s="200"/>
      <c r="B839" s="200"/>
      <c r="C839" s="201" t="s">
        <v>362</v>
      </c>
      <c r="D839" s="201"/>
      <c r="E839" s="211" t="s">
        <v>363</v>
      </c>
      <c r="F839" s="203" t="n">
        <f aca="false">F840+F841</f>
        <v>8541.1</v>
      </c>
      <c r="G839" s="203" t="n">
        <f aca="false">G840+G841</f>
        <v>8541.1</v>
      </c>
      <c r="H839" s="203" t="n">
        <f aca="false">H840+H841</f>
        <v>3470</v>
      </c>
      <c r="I839" s="203" t="n">
        <f aca="false">I840+I841</f>
        <v>3461.04252</v>
      </c>
      <c r="J839" s="204" t="n">
        <f aca="false">I839/G839*100</f>
        <v>40.5222104881104</v>
      </c>
      <c r="K839" s="204" t="n">
        <f aca="false">SUM(I839/H839*100)</f>
        <v>99.7418593659942</v>
      </c>
    </row>
    <row r="840" customFormat="false" ht="39" hidden="false" customHeight="false" outlineLevel="0" collapsed="false">
      <c r="A840" s="200"/>
      <c r="B840" s="200"/>
      <c r="C840" s="201"/>
      <c r="D840" s="201" t="s">
        <v>358</v>
      </c>
      <c r="E840" s="202" t="s">
        <v>359</v>
      </c>
      <c r="F840" s="203" t="n">
        <f aca="false">7683.3+295.3</f>
        <v>7978.6</v>
      </c>
      <c r="G840" s="203" t="n">
        <v>7980.7</v>
      </c>
      <c r="H840" s="203" t="n">
        <v>3100</v>
      </c>
      <c r="I840" s="203" t="n">
        <v>3094.74512</v>
      </c>
      <c r="J840" s="204" t="n">
        <f aca="false">I840/G840*100</f>
        <v>38.7778656007618</v>
      </c>
      <c r="K840" s="204" t="n">
        <f aca="false">SUM(I840/H840*100)</f>
        <v>99.8304877419355</v>
      </c>
    </row>
    <row r="841" customFormat="false" ht="26.25" hidden="false" customHeight="false" outlineLevel="0" collapsed="false">
      <c r="A841" s="200"/>
      <c r="B841" s="200"/>
      <c r="C841" s="201"/>
      <c r="D841" s="201" t="s">
        <v>364</v>
      </c>
      <c r="E841" s="202" t="s">
        <v>365</v>
      </c>
      <c r="F841" s="203" t="n">
        <v>562.5</v>
      </c>
      <c r="G841" s="203" t="n">
        <v>560.4</v>
      </c>
      <c r="H841" s="203" t="n">
        <v>370</v>
      </c>
      <c r="I841" s="203" t="n">
        <v>366.2974</v>
      </c>
      <c r="J841" s="204" t="n">
        <f aca="false">I841/G841*100</f>
        <v>65.3635617416131</v>
      </c>
      <c r="K841" s="204" t="n">
        <f aca="false">SUM(I841/H841*100)</f>
        <v>98.9992972972973</v>
      </c>
    </row>
    <row r="842" customFormat="false" ht="15" hidden="false" customHeight="false" outlineLevel="0" collapsed="false">
      <c r="A842" s="200"/>
      <c r="B842" s="178" t="s">
        <v>1031</v>
      </c>
      <c r="C842" s="179"/>
      <c r="D842" s="178"/>
      <c r="E842" s="233" t="s">
        <v>1032</v>
      </c>
      <c r="F842" s="208" t="n">
        <f aca="false">F843</f>
        <v>711.6</v>
      </c>
      <c r="G842" s="208" t="n">
        <f aca="false">G843</f>
        <v>319.24806</v>
      </c>
      <c r="H842" s="208" t="n">
        <f aca="false">H843</f>
        <v>0</v>
      </c>
      <c r="I842" s="208" t="n">
        <f aca="false">I843</f>
        <v>0</v>
      </c>
      <c r="J842" s="209" t="n">
        <f aca="false">I842/G842*100</f>
        <v>0</v>
      </c>
      <c r="K842" s="209"/>
    </row>
    <row r="843" s="310" customFormat="true" ht="15" hidden="false" customHeight="false" outlineLevel="0" collapsed="false">
      <c r="A843" s="299"/>
      <c r="B843" s="299"/>
      <c r="C843" s="251" t="s">
        <v>434</v>
      </c>
      <c r="D843" s="251"/>
      <c r="E843" s="252" t="s">
        <v>435</v>
      </c>
      <c r="F843" s="253" t="n">
        <f aca="false">F844</f>
        <v>711.6</v>
      </c>
      <c r="G843" s="253" t="n">
        <f aca="false">G844</f>
        <v>319.24806</v>
      </c>
      <c r="H843" s="253" t="n">
        <f aca="false">H844</f>
        <v>0</v>
      </c>
      <c r="I843" s="253" t="n">
        <f aca="false">I844</f>
        <v>0</v>
      </c>
      <c r="J843" s="254" t="n">
        <f aca="false">I843/G843*100</f>
        <v>0</v>
      </c>
      <c r="K843" s="254"/>
    </row>
    <row r="844" s="310" customFormat="true" ht="39" hidden="false" customHeight="false" outlineLevel="0" collapsed="false">
      <c r="A844" s="366"/>
      <c r="B844" s="366"/>
      <c r="C844" s="255" t="s">
        <v>394</v>
      </c>
      <c r="D844" s="255"/>
      <c r="E844" s="256" t="s">
        <v>436</v>
      </c>
      <c r="F844" s="257" t="n">
        <f aca="false">F845</f>
        <v>711.6</v>
      </c>
      <c r="G844" s="257" t="n">
        <f aca="false">G845</f>
        <v>319.24806</v>
      </c>
      <c r="H844" s="257" t="n">
        <f aca="false">H845</f>
        <v>0</v>
      </c>
      <c r="I844" s="257" t="n">
        <f aca="false">I845</f>
        <v>0</v>
      </c>
      <c r="J844" s="258" t="n">
        <f aca="false">I844/G844*100</f>
        <v>0</v>
      </c>
      <c r="K844" s="258"/>
    </row>
    <row r="845" customFormat="false" ht="26.25" hidden="false" customHeight="false" outlineLevel="0" collapsed="false">
      <c r="A845" s="200"/>
      <c r="B845" s="200"/>
      <c r="C845" s="201" t="s">
        <v>451</v>
      </c>
      <c r="D845" s="201"/>
      <c r="E845" s="202" t="s">
        <v>452</v>
      </c>
      <c r="F845" s="203" t="n">
        <f aca="false">F846</f>
        <v>711.6</v>
      </c>
      <c r="G845" s="203" t="n">
        <f aca="false">G846</f>
        <v>319.24806</v>
      </c>
      <c r="H845" s="203" t="n">
        <f aca="false">H846</f>
        <v>0</v>
      </c>
      <c r="I845" s="203" t="n">
        <f aca="false">I846</f>
        <v>0</v>
      </c>
      <c r="J845" s="204" t="n">
        <f aca="false">I845/G845*100</f>
        <v>0</v>
      </c>
      <c r="K845" s="204"/>
    </row>
    <row r="846" customFormat="false" ht="15" hidden="false" customHeight="false" outlineLevel="0" collapsed="false">
      <c r="A846" s="200"/>
      <c r="B846" s="200"/>
      <c r="C846" s="201"/>
      <c r="D846" s="201" t="s">
        <v>368</v>
      </c>
      <c r="E846" s="202" t="s">
        <v>369</v>
      </c>
      <c r="F846" s="203" t="n">
        <v>711.6</v>
      </c>
      <c r="G846" s="203" t="n">
        <v>319.24806</v>
      </c>
      <c r="H846" s="203" t="n">
        <v>0</v>
      </c>
      <c r="I846" s="203" t="n">
        <v>0</v>
      </c>
      <c r="J846" s="204" t="n">
        <f aca="false">I846/G846*100</f>
        <v>0</v>
      </c>
      <c r="K846" s="204"/>
    </row>
    <row r="847" customFormat="false" ht="15" hidden="false" customHeight="false" outlineLevel="0" collapsed="false">
      <c r="A847" s="177"/>
      <c r="B847" s="178" t="s">
        <v>406</v>
      </c>
      <c r="C847" s="179"/>
      <c r="D847" s="177"/>
      <c r="E847" s="180" t="s">
        <v>407</v>
      </c>
      <c r="F847" s="234" t="n">
        <f aca="false">F848+F878</f>
        <v>26128.7842</v>
      </c>
      <c r="G847" s="234" t="n">
        <f aca="false">G848+G878</f>
        <v>26133.5694</v>
      </c>
      <c r="H847" s="234" t="n">
        <f aca="false">H848+H878</f>
        <v>11400</v>
      </c>
      <c r="I847" s="234" t="n">
        <f aca="false">I848+I878</f>
        <v>11245.79395</v>
      </c>
      <c r="J847" s="235" t="n">
        <f aca="false">I847/G847*100</f>
        <v>43.0319860937174</v>
      </c>
      <c r="K847" s="235" t="n">
        <f aca="false">SUM(I847/H847*100)</f>
        <v>98.6473153508772</v>
      </c>
    </row>
    <row r="848" customFormat="false" ht="15" hidden="false" customHeight="false" outlineLevel="0" collapsed="false">
      <c r="A848" s="251"/>
      <c r="B848" s="251"/>
      <c r="C848" s="251" t="s">
        <v>434</v>
      </c>
      <c r="D848" s="251"/>
      <c r="E848" s="252" t="s">
        <v>435</v>
      </c>
      <c r="F848" s="253" t="n">
        <f aca="false">F849</f>
        <v>26128.7842</v>
      </c>
      <c r="G848" s="253" t="n">
        <f aca="false">G849</f>
        <v>26133.5694</v>
      </c>
      <c r="H848" s="253" t="n">
        <f aca="false">H849</f>
        <v>11400</v>
      </c>
      <c r="I848" s="253" t="n">
        <f aca="false">I849</f>
        <v>11245.79395</v>
      </c>
      <c r="J848" s="254" t="n">
        <f aca="false">I848/G848*100</f>
        <v>43.0319860937174</v>
      </c>
      <c r="K848" s="254" t="n">
        <f aca="false">SUM(I848/H848*100)</f>
        <v>98.6473153508772</v>
      </c>
    </row>
    <row r="849" customFormat="false" ht="39" hidden="false" customHeight="false" outlineLevel="0" collapsed="false">
      <c r="A849" s="255"/>
      <c r="B849" s="255"/>
      <c r="C849" s="255" t="s">
        <v>394</v>
      </c>
      <c r="D849" s="255"/>
      <c r="E849" s="256" t="s">
        <v>436</v>
      </c>
      <c r="F849" s="257" t="n">
        <f aca="false">F850+F853+F855+F857+F859</f>
        <v>26128.7842</v>
      </c>
      <c r="G849" s="257" t="n">
        <f aca="false">G850+G853+G855+G857+G859</f>
        <v>26133.5694</v>
      </c>
      <c r="H849" s="257" t="n">
        <f aca="false">H850+H853+H855+H857+H859</f>
        <v>11400</v>
      </c>
      <c r="I849" s="257" t="n">
        <f aca="false">I850+I853+I855+I857+I859</f>
        <v>11245.79395</v>
      </c>
      <c r="J849" s="258" t="n">
        <f aca="false">I849/G849*100</f>
        <v>43.0319860937174</v>
      </c>
      <c r="K849" s="258" t="n">
        <f aca="false">SUM(I849/H849*100)</f>
        <v>98.6473153508772</v>
      </c>
    </row>
    <row r="850" customFormat="false" ht="29.25" hidden="false" customHeight="true" outlineLevel="0" collapsed="false">
      <c r="A850" s="200"/>
      <c r="B850" s="200"/>
      <c r="C850" s="201" t="s">
        <v>1033</v>
      </c>
      <c r="D850" s="201"/>
      <c r="E850" s="269" t="s">
        <v>1034</v>
      </c>
      <c r="F850" s="203" t="n">
        <f aca="false">F851+F852</f>
        <v>18660</v>
      </c>
      <c r="G850" s="203" t="n">
        <f aca="false">G851+G852</f>
        <v>18660</v>
      </c>
      <c r="H850" s="203" t="n">
        <f aca="false">H851+H852</f>
        <v>8200</v>
      </c>
      <c r="I850" s="203" t="n">
        <f aca="false">I851+I852</f>
        <v>8100.00924</v>
      </c>
      <c r="J850" s="204" t="n">
        <f aca="false">I850/G850*100</f>
        <v>43.4084096463023</v>
      </c>
      <c r="K850" s="204" t="n">
        <f aca="false">SUM(I850/H850*100)</f>
        <v>98.7806004878049</v>
      </c>
    </row>
    <row r="851" customFormat="false" ht="39" hidden="false" customHeight="false" outlineLevel="0" collapsed="false">
      <c r="A851" s="200"/>
      <c r="B851" s="200"/>
      <c r="C851" s="201"/>
      <c r="D851" s="201" t="s">
        <v>358</v>
      </c>
      <c r="E851" s="202" t="s">
        <v>359</v>
      </c>
      <c r="F851" s="368" t="n">
        <f aca="false">17135.8+626.7</f>
        <v>17762.5</v>
      </c>
      <c r="G851" s="368" t="n">
        <f aca="false">17135.8+626.7</f>
        <v>17762.5</v>
      </c>
      <c r="H851" s="368" t="n">
        <v>7600</v>
      </c>
      <c r="I851" s="368" t="n">
        <v>7517.45197</v>
      </c>
      <c r="J851" s="172" t="n">
        <f aca="false">I851/G851*100</f>
        <v>42.3220378325123</v>
      </c>
      <c r="K851" s="172" t="n">
        <f aca="false">SUM(I851/H851*100)</f>
        <v>98.9138417105263</v>
      </c>
    </row>
    <row r="852" customFormat="false" ht="26.25" hidden="false" customHeight="false" outlineLevel="0" collapsed="false">
      <c r="A852" s="200"/>
      <c r="B852" s="200"/>
      <c r="C852" s="201"/>
      <c r="D852" s="201" t="s">
        <v>364</v>
      </c>
      <c r="E852" s="202" t="s">
        <v>365</v>
      </c>
      <c r="F852" s="203" t="n">
        <v>897.5</v>
      </c>
      <c r="G852" s="203" t="n">
        <v>897.5</v>
      </c>
      <c r="H852" s="203" t="n">
        <v>600</v>
      </c>
      <c r="I852" s="203" t="n">
        <v>582.55727</v>
      </c>
      <c r="J852" s="204" t="n">
        <f aca="false">I852/G852*100</f>
        <v>64.9088880222841</v>
      </c>
      <c r="K852" s="204" t="n">
        <f aca="false">SUM(I852/H852*100)</f>
        <v>97.0928783333333</v>
      </c>
    </row>
    <row r="853" customFormat="false" ht="39" hidden="false" customHeight="false" outlineLevel="0" collapsed="false">
      <c r="A853" s="200"/>
      <c r="B853" s="200"/>
      <c r="C853" s="201" t="s">
        <v>1035</v>
      </c>
      <c r="D853" s="201"/>
      <c r="E853" s="202" t="s">
        <v>940</v>
      </c>
      <c r="F853" s="203" t="n">
        <f aca="false">F854</f>
        <v>137.2</v>
      </c>
      <c r="G853" s="203" t="n">
        <f aca="false">G854</f>
        <v>137.2</v>
      </c>
      <c r="H853" s="203" t="n">
        <f aca="false">H854</f>
        <v>0</v>
      </c>
      <c r="I853" s="203" t="n">
        <f aca="false">I854</f>
        <v>0</v>
      </c>
      <c r="J853" s="204" t="n">
        <f aca="false">I853/G853*100</f>
        <v>0</v>
      </c>
      <c r="K853" s="204"/>
    </row>
    <row r="854" customFormat="false" ht="39" hidden="false" customHeight="false" outlineLevel="0" collapsed="false">
      <c r="A854" s="200"/>
      <c r="B854" s="200"/>
      <c r="C854" s="201"/>
      <c r="D854" s="201" t="s">
        <v>358</v>
      </c>
      <c r="E854" s="202" t="s">
        <v>359</v>
      </c>
      <c r="F854" s="203" t="n">
        <v>137.2</v>
      </c>
      <c r="G854" s="203" t="n">
        <v>137.2</v>
      </c>
      <c r="H854" s="203" t="n">
        <v>0</v>
      </c>
      <c r="I854" s="203" t="n">
        <v>0</v>
      </c>
      <c r="J854" s="204" t="n">
        <f aca="false">I854/G854*100</f>
        <v>0</v>
      </c>
      <c r="K854" s="204"/>
    </row>
    <row r="855" customFormat="false" ht="25.5" hidden="false" customHeight="false" outlineLevel="0" collapsed="false">
      <c r="A855" s="200"/>
      <c r="B855" s="200"/>
      <c r="C855" s="201" t="s">
        <v>1036</v>
      </c>
      <c r="D855" s="201"/>
      <c r="E855" s="211" t="s">
        <v>1037</v>
      </c>
      <c r="F855" s="212" t="n">
        <f aca="false">F856</f>
        <v>87.1192</v>
      </c>
      <c r="G855" s="212" t="n">
        <f aca="false">G856</f>
        <v>91.9044</v>
      </c>
      <c r="H855" s="212" t="n">
        <f aca="false">H856</f>
        <v>0</v>
      </c>
      <c r="I855" s="212" t="n">
        <f aca="false">I856</f>
        <v>0</v>
      </c>
      <c r="J855" s="213" t="n">
        <f aca="false">I855/G855*100</f>
        <v>0</v>
      </c>
      <c r="K855" s="213"/>
    </row>
    <row r="856" customFormat="false" ht="39" hidden="false" customHeight="false" outlineLevel="0" collapsed="false">
      <c r="A856" s="200"/>
      <c r="B856" s="200"/>
      <c r="C856" s="201"/>
      <c r="D856" s="201" t="s">
        <v>358</v>
      </c>
      <c r="E856" s="202" t="s">
        <v>359</v>
      </c>
      <c r="F856" s="203" t="n">
        <v>87.1192</v>
      </c>
      <c r="G856" s="203" t="n">
        <v>91.9044</v>
      </c>
      <c r="H856" s="203" t="n">
        <v>0</v>
      </c>
      <c r="I856" s="203" t="n">
        <v>0</v>
      </c>
      <c r="J856" s="204" t="n">
        <f aca="false">I856/G856*100</f>
        <v>0</v>
      </c>
      <c r="K856" s="204"/>
    </row>
    <row r="857" customFormat="false" ht="39" hidden="false" customHeight="false" outlineLevel="0" collapsed="false">
      <c r="A857" s="200"/>
      <c r="B857" s="200"/>
      <c r="C857" s="201" t="s">
        <v>1038</v>
      </c>
      <c r="D857" s="201"/>
      <c r="E857" s="202" t="s">
        <v>1039</v>
      </c>
      <c r="F857" s="203" t="n">
        <f aca="false">F858</f>
        <v>7016.636</v>
      </c>
      <c r="G857" s="203" t="n">
        <f aca="false">G858</f>
        <v>7016.636</v>
      </c>
      <c r="H857" s="203" t="n">
        <f aca="false">H858</f>
        <v>3200</v>
      </c>
      <c r="I857" s="203" t="n">
        <f aca="false">I858</f>
        <v>3145.78471</v>
      </c>
      <c r="J857" s="204" t="n">
        <f aca="false">I857/G857*100</f>
        <v>44.8332321927488</v>
      </c>
      <c r="K857" s="204" t="n">
        <f aca="false">SUM(I857/H857*100)</f>
        <v>98.3057721875</v>
      </c>
    </row>
    <row r="858" customFormat="false" ht="39" hidden="false" customHeight="false" outlineLevel="0" collapsed="false">
      <c r="A858" s="200"/>
      <c r="B858" s="200"/>
      <c r="C858" s="201"/>
      <c r="D858" s="201" t="s">
        <v>358</v>
      </c>
      <c r="E858" s="202" t="s">
        <v>359</v>
      </c>
      <c r="F858" s="203" t="n">
        <v>7016.636</v>
      </c>
      <c r="G858" s="203" t="n">
        <v>7016.636</v>
      </c>
      <c r="H858" s="203" t="n">
        <v>3200</v>
      </c>
      <c r="I858" s="203" t="n">
        <v>3145.78471</v>
      </c>
      <c r="J858" s="204" t="n">
        <f aca="false">I858/G858*100</f>
        <v>44.8332321927488</v>
      </c>
      <c r="K858" s="204" t="n">
        <f aca="false">SUM(I858/H858*100)</f>
        <v>98.3057721875</v>
      </c>
    </row>
    <row r="859" customFormat="false" ht="51.75" hidden="false" customHeight="false" outlineLevel="0" collapsed="false">
      <c r="A859" s="200"/>
      <c r="B859" s="325"/>
      <c r="C859" s="201" t="s">
        <v>1040</v>
      </c>
      <c r="D859" s="201"/>
      <c r="E859" s="202" t="s">
        <v>1041</v>
      </c>
      <c r="F859" s="203" t="n">
        <f aca="false">F860</f>
        <v>227.829</v>
      </c>
      <c r="G859" s="203" t="n">
        <f aca="false">G860</f>
        <v>227.829</v>
      </c>
      <c r="H859" s="203" t="n">
        <f aca="false">H860</f>
        <v>0</v>
      </c>
      <c r="I859" s="203" t="n">
        <f aca="false">I860</f>
        <v>0</v>
      </c>
      <c r="J859" s="204" t="n">
        <f aca="false">I859/G859*100</f>
        <v>0</v>
      </c>
      <c r="K859" s="204"/>
    </row>
    <row r="860" customFormat="false" ht="39" hidden="false" customHeight="false" outlineLevel="0" collapsed="false">
      <c r="A860" s="200"/>
      <c r="B860" s="325"/>
      <c r="C860" s="201"/>
      <c r="D860" s="201" t="s">
        <v>358</v>
      </c>
      <c r="E860" s="202" t="s">
        <v>359</v>
      </c>
      <c r="F860" s="203" t="n">
        <v>227.829</v>
      </c>
      <c r="G860" s="203" t="n">
        <v>227.829</v>
      </c>
      <c r="H860" s="203" t="n">
        <v>0</v>
      </c>
      <c r="I860" s="203" t="n">
        <v>0</v>
      </c>
      <c r="J860" s="204" t="n">
        <f aca="false">I860/G860*100</f>
        <v>0</v>
      </c>
      <c r="K860" s="204"/>
    </row>
    <row r="861" customFormat="false" ht="15" hidden="false" customHeight="false" outlineLevel="0" collapsed="false">
      <c r="A861" s="369"/>
      <c r="B861" s="369"/>
      <c r="C861" s="369"/>
      <c r="D861" s="369"/>
      <c r="E861" s="370" t="s">
        <v>1042</v>
      </c>
      <c r="F861" s="371" t="n">
        <f aca="false">SUM(F832+F817+F707+F513+F10)</f>
        <v>1185566.23595</v>
      </c>
      <c r="G861" s="371" t="n">
        <f aca="false">SUM(G832+G817+G707+G513+G10)</f>
        <v>1270439.74313</v>
      </c>
      <c r="H861" s="371" t="n">
        <f aca="false">SUM(H832+H817+H707+H513+H10)</f>
        <v>573414.51402</v>
      </c>
      <c r="I861" s="371" t="n">
        <f aca="false">SUM(I832+I817+I707+I513+I10)</f>
        <v>572071.93725</v>
      </c>
      <c r="J861" s="372" t="n">
        <f aca="false">I861/G861*100</f>
        <v>45.0294427849509</v>
      </c>
      <c r="K861" s="373" t="n">
        <f aca="false">SUM(I861/H861*100)</f>
        <v>99.765862785616</v>
      </c>
    </row>
  </sheetData>
  <autoFilter ref="A9:G861"/>
  <mergeCells count="4">
    <mergeCell ref="I1:K1"/>
    <mergeCell ref="G2:K2"/>
    <mergeCell ref="I3:K3"/>
    <mergeCell ref="A7:K7"/>
  </mergeCells>
  <printOptions headings="false" gridLines="false" gridLinesSet="true" horizontalCentered="false" verticalCentered="false"/>
  <pageMargins left="0.708333333333333" right="0.315277777777778" top="0.354166666666667" bottom="0.354166666666667" header="0.511811023622047" footer="0.511811023622047"/>
  <pageSetup paperSize="9" scale="4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645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2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C18" activeCellId="0" sqref="C18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25"/>
    <col collapsed="false" customWidth="true" hidden="false" outlineLevel="0" max="2" min="2" style="0" width="39"/>
    <col collapsed="false" customWidth="true" hidden="false" outlineLevel="0" max="3" min="3" style="0" width="18.29"/>
    <col collapsed="false" customWidth="true" hidden="false" outlineLevel="0" max="4" min="4" style="0" width="16.29"/>
    <col collapsed="false" customWidth="true" hidden="false" outlineLevel="0" max="5" min="5" style="0" width="18.42"/>
    <col collapsed="false" customWidth="true" hidden="false" outlineLevel="0" max="7" min="6" style="0" width="11.85"/>
  </cols>
  <sheetData>
    <row r="1" customFormat="false" ht="15.75" hidden="false" customHeight="false" outlineLevel="0" collapsed="false">
      <c r="A1" s="374"/>
      <c r="B1" s="374"/>
      <c r="C1" s="160"/>
      <c r="D1" s="375" t="s">
        <v>1043</v>
      </c>
      <c r="E1" s="375"/>
      <c r="F1" s="375"/>
      <c r="G1" s="375"/>
    </row>
    <row r="2" customFormat="false" ht="15.75" hidden="false" customHeight="true" outlineLevel="0" collapsed="false">
      <c r="A2" s="374"/>
      <c r="B2" s="376"/>
      <c r="C2" s="160"/>
      <c r="D2" s="7" t="s">
        <v>334</v>
      </c>
      <c r="E2" s="7"/>
      <c r="F2" s="7"/>
      <c r="G2" s="7"/>
    </row>
    <row r="3" customFormat="false" ht="15.75" hidden="false" customHeight="false" outlineLevel="0" collapsed="false">
      <c r="A3" s="374"/>
      <c r="B3" s="377"/>
      <c r="C3" s="158"/>
      <c r="D3" s="375" t="s">
        <v>2</v>
      </c>
      <c r="E3" s="375"/>
      <c r="F3" s="375"/>
      <c r="G3" s="375"/>
    </row>
    <row r="4" customFormat="false" ht="15.75" hidden="false" customHeight="false" outlineLevel="0" collapsed="false">
      <c r="A4" s="374"/>
      <c r="B4" s="378"/>
      <c r="C4" s="379"/>
      <c r="D4" s="379"/>
      <c r="E4" s="379"/>
    </row>
    <row r="5" customFormat="false" ht="15.75" hidden="false" customHeight="false" outlineLevel="0" collapsed="false">
      <c r="A5" s="374"/>
      <c r="B5" s="378"/>
      <c r="C5" s="380"/>
      <c r="D5" s="380"/>
      <c r="E5" s="380"/>
    </row>
    <row r="6" customFormat="false" ht="46.5" hidden="false" customHeight="true" outlineLevel="0" collapsed="false">
      <c r="A6" s="381" t="s">
        <v>1044</v>
      </c>
      <c r="B6" s="381"/>
      <c r="C6" s="381"/>
      <c r="D6" s="381"/>
      <c r="E6" s="381"/>
      <c r="F6" s="381"/>
      <c r="G6" s="381"/>
    </row>
    <row r="7" customFormat="false" ht="15" hidden="false" customHeight="false" outlineLevel="0" collapsed="false">
      <c r="A7" s="374"/>
      <c r="B7" s="382"/>
      <c r="C7" s="382"/>
      <c r="D7" s="382"/>
      <c r="E7" s="382"/>
      <c r="G7" s="0" t="s">
        <v>1045</v>
      </c>
    </row>
    <row r="8" customFormat="false" ht="71.25" hidden="false" customHeight="false" outlineLevel="0" collapsed="false">
      <c r="A8" s="383" t="s">
        <v>1046</v>
      </c>
      <c r="B8" s="383" t="s">
        <v>1047</v>
      </c>
      <c r="C8" s="172" t="s">
        <v>7</v>
      </c>
      <c r="D8" s="172" t="s">
        <v>8</v>
      </c>
      <c r="E8" s="172" t="s">
        <v>341</v>
      </c>
      <c r="F8" s="172" t="s">
        <v>10</v>
      </c>
      <c r="G8" s="172" t="s">
        <v>11</v>
      </c>
    </row>
    <row r="9" customFormat="false" ht="15" hidden="true" customHeight="false" outlineLevel="0" collapsed="false">
      <c r="A9" s="384"/>
      <c r="B9" s="384"/>
      <c r="C9" s="384"/>
      <c r="D9" s="384"/>
      <c r="E9" s="384"/>
    </row>
    <row r="10" customFormat="false" ht="45" hidden="false" customHeight="false" outlineLevel="0" collapsed="false">
      <c r="A10" s="385" t="s">
        <v>1048</v>
      </c>
      <c r="B10" s="386" t="s">
        <v>1049</v>
      </c>
      <c r="C10" s="387" t="n">
        <f aca="false">C11</f>
        <v>31345.1581600001</v>
      </c>
      <c r="D10" s="387" t="n">
        <f aca="false">D11</f>
        <v>-41786.2146599999</v>
      </c>
      <c r="E10" s="387" t="n">
        <f aca="false">E11</f>
        <v>-47672.6768200001</v>
      </c>
      <c r="F10" s="388" t="s">
        <v>1050</v>
      </c>
      <c r="G10" s="389" t="n">
        <f aca="false">E10/D10*100</f>
        <v>114.08709118042</v>
      </c>
    </row>
    <row r="11" customFormat="false" ht="30" hidden="false" customHeight="false" outlineLevel="0" collapsed="false">
      <c r="A11" s="385" t="s">
        <v>1051</v>
      </c>
      <c r="B11" s="386" t="s">
        <v>1052</v>
      </c>
      <c r="C11" s="387" t="n">
        <f aca="false">(C15+C16)</f>
        <v>31345.1581600001</v>
      </c>
      <c r="D11" s="387" t="n">
        <f aca="false">(D15+D16)</f>
        <v>-41786.2146599999</v>
      </c>
      <c r="E11" s="387" t="n">
        <f aca="false">(E15+E16)</f>
        <v>-47672.6768200001</v>
      </c>
      <c r="F11" s="388" t="s">
        <v>1050</v>
      </c>
      <c r="G11" s="389" t="n">
        <f aca="false">E11/D11*100</f>
        <v>114.08709118042</v>
      </c>
    </row>
    <row r="12" customFormat="false" ht="15" hidden="false" customHeight="false" outlineLevel="0" collapsed="false">
      <c r="A12" s="384" t="s">
        <v>1053</v>
      </c>
      <c r="B12" s="390" t="s">
        <v>1054</v>
      </c>
      <c r="C12" s="293" t="n">
        <f aca="false">C13</f>
        <v>-1239094.58497</v>
      </c>
      <c r="D12" s="293" t="n">
        <f aca="false">D13</f>
        <v>-615200.72868</v>
      </c>
      <c r="E12" s="293" t="n">
        <f aca="false">E13</f>
        <v>-619744.61407</v>
      </c>
      <c r="F12" s="389" t="n">
        <f aca="false">E12/C12*100</f>
        <v>50.0159246588108</v>
      </c>
      <c r="G12" s="389" t="n">
        <f aca="false">E12/D12*100</f>
        <v>100.738602081917</v>
      </c>
    </row>
    <row r="13" customFormat="false" ht="30" hidden="false" customHeight="false" outlineLevel="0" collapsed="false">
      <c r="A13" s="384" t="s">
        <v>1055</v>
      </c>
      <c r="B13" s="390" t="s">
        <v>1056</v>
      </c>
      <c r="C13" s="293" t="n">
        <f aca="false">C14</f>
        <v>-1239094.58497</v>
      </c>
      <c r="D13" s="293" t="n">
        <f aca="false">D14</f>
        <v>-615200.72868</v>
      </c>
      <c r="E13" s="293" t="n">
        <f aca="false">E14</f>
        <v>-619744.61407</v>
      </c>
      <c r="F13" s="389" t="n">
        <f aca="false">E13/C13*100</f>
        <v>50.0159246588108</v>
      </c>
      <c r="G13" s="389" t="n">
        <f aca="false">E13/D13*100</f>
        <v>100.738602081917</v>
      </c>
    </row>
    <row r="14" customFormat="false" ht="30" hidden="false" customHeight="false" outlineLevel="0" collapsed="false">
      <c r="A14" s="384" t="s">
        <v>1057</v>
      </c>
      <c r="B14" s="390" t="s">
        <v>1058</v>
      </c>
      <c r="C14" s="293" t="n">
        <f aca="false">C15</f>
        <v>-1239094.58497</v>
      </c>
      <c r="D14" s="293" t="n">
        <f aca="false">D15</f>
        <v>-615200.72868</v>
      </c>
      <c r="E14" s="293" t="n">
        <f aca="false">E15</f>
        <v>-619744.61407</v>
      </c>
      <c r="F14" s="389" t="n">
        <f aca="false">E14/C14*100</f>
        <v>50.0159246588108</v>
      </c>
      <c r="G14" s="389" t="n">
        <f aca="false">E14/D14*100</f>
        <v>100.738602081917</v>
      </c>
    </row>
    <row r="15" customFormat="false" ht="45" hidden="false" customHeight="false" outlineLevel="0" collapsed="false">
      <c r="A15" s="384" t="s">
        <v>1059</v>
      </c>
      <c r="B15" s="390" t="s">
        <v>1060</v>
      </c>
      <c r="C15" s="293" t="n">
        <f aca="false">-1*ДОХОДЫ!D201</f>
        <v>-1239094.58497</v>
      </c>
      <c r="D15" s="293" t="n">
        <f aca="false">-1*ДОХОДЫ!E201</f>
        <v>-615200.72868</v>
      </c>
      <c r="E15" s="293" t="n">
        <f aca="false">-1*ДОХОДЫ!F201</f>
        <v>-619744.61407</v>
      </c>
      <c r="F15" s="389" t="n">
        <f aca="false">E15/C15*100</f>
        <v>50.0159246588108</v>
      </c>
      <c r="G15" s="389" t="n">
        <f aca="false">E15/D15*100</f>
        <v>100.738602081917</v>
      </c>
    </row>
    <row r="16" customFormat="false" ht="30" hidden="false" customHeight="false" outlineLevel="0" collapsed="false">
      <c r="A16" s="384" t="s">
        <v>1061</v>
      </c>
      <c r="B16" s="390" t="s">
        <v>1062</v>
      </c>
      <c r="C16" s="391" t="n">
        <f aca="false">C17</f>
        <v>1270439.74313</v>
      </c>
      <c r="D16" s="391" t="n">
        <f aca="false">D19</f>
        <v>573414.51402</v>
      </c>
      <c r="E16" s="391" t="n">
        <f aca="false">E19</f>
        <v>572071.93725</v>
      </c>
      <c r="F16" s="389" t="n">
        <f aca="false">E16/C16*100</f>
        <v>45.0294427849509</v>
      </c>
      <c r="G16" s="389" t="n">
        <f aca="false">E16/D16*100</f>
        <v>99.765862785616</v>
      </c>
    </row>
    <row r="17" customFormat="false" ht="30" hidden="false" customHeight="false" outlineLevel="0" collapsed="false">
      <c r="A17" s="384" t="s">
        <v>1063</v>
      </c>
      <c r="B17" s="390" t="s">
        <v>1064</v>
      </c>
      <c r="C17" s="391" t="n">
        <f aca="false">C18</f>
        <v>1270439.74313</v>
      </c>
      <c r="D17" s="391" t="n">
        <f aca="false">D19</f>
        <v>573414.51402</v>
      </c>
      <c r="E17" s="391" t="n">
        <f aca="false">E19</f>
        <v>572071.93725</v>
      </c>
      <c r="F17" s="389" t="n">
        <f aca="false">E17/C17*100</f>
        <v>45.0294427849509</v>
      </c>
      <c r="G17" s="389" t="n">
        <f aca="false">E17/D17*100</f>
        <v>99.765862785616</v>
      </c>
    </row>
    <row r="18" customFormat="false" ht="30" hidden="false" customHeight="false" outlineLevel="0" collapsed="false">
      <c r="A18" s="384" t="s">
        <v>1065</v>
      </c>
      <c r="B18" s="390" t="s">
        <v>1066</v>
      </c>
      <c r="C18" s="391" t="n">
        <f aca="false">C19</f>
        <v>1270439.74313</v>
      </c>
      <c r="D18" s="391" t="n">
        <f aca="false">D19</f>
        <v>573414.51402</v>
      </c>
      <c r="E18" s="391" t="n">
        <f aca="false">E19</f>
        <v>572071.93725</v>
      </c>
      <c r="F18" s="389" t="n">
        <f aca="false">E18/C18*100</f>
        <v>45.0294427849509</v>
      </c>
      <c r="G18" s="389" t="n">
        <f aca="false">E18/D18*100</f>
        <v>99.765862785616</v>
      </c>
    </row>
    <row r="19" customFormat="false" ht="45" hidden="false" customHeight="false" outlineLevel="0" collapsed="false">
      <c r="A19" s="384" t="s">
        <v>1067</v>
      </c>
      <c r="B19" s="390" t="s">
        <v>1068</v>
      </c>
      <c r="C19" s="391" t="n">
        <f aca="false">Расходы!G861</f>
        <v>1270439.74313</v>
      </c>
      <c r="D19" s="391" t="n">
        <f aca="false">Расходы!H861</f>
        <v>573414.51402</v>
      </c>
      <c r="E19" s="391" t="n">
        <f aca="false">Расходы!I861</f>
        <v>572071.93725</v>
      </c>
      <c r="F19" s="389" t="n">
        <f aca="false">E19/C19*100</f>
        <v>45.0294427849509</v>
      </c>
      <c r="G19" s="389" t="n">
        <f aca="false">E19/D19*100</f>
        <v>99.765862785616</v>
      </c>
    </row>
    <row r="20" customFormat="false" ht="15" hidden="false" customHeight="false" outlineLevel="0" collapsed="false">
      <c r="A20" s="392"/>
      <c r="B20" s="393" t="s">
        <v>1069</v>
      </c>
      <c r="C20" s="394" t="n">
        <f aca="false">C10</f>
        <v>31345.1581600001</v>
      </c>
      <c r="D20" s="394" t="n">
        <f aca="false">D10</f>
        <v>-41786.2146599999</v>
      </c>
      <c r="E20" s="394" t="n">
        <f aca="false">E10</f>
        <v>-47672.6768200001</v>
      </c>
      <c r="F20" s="388" t="s">
        <v>1050</v>
      </c>
      <c r="G20" s="389" t="n">
        <f aca="false">E20/D20*100</f>
        <v>114.08709118042</v>
      </c>
    </row>
    <row r="22" customFormat="false" ht="15" hidden="false" customHeight="false" outlineLevel="0" collapsed="false">
      <c r="C22" s="395"/>
    </row>
  </sheetData>
  <mergeCells count="5">
    <mergeCell ref="D1:G1"/>
    <mergeCell ref="D2:G2"/>
    <mergeCell ref="D3:G3"/>
    <mergeCell ref="A6:G6"/>
    <mergeCell ref="B7:E7"/>
  </mergeCells>
  <printOptions headings="false" gridLines="false" gridLinesSet="true" horizontalCentered="false" verticalCentered="false"/>
  <pageMargins left="0.905555555555556" right="0.511805555555556" top="0.747916666666667" bottom="0.747916666666667" header="0.511811023622047" footer="0.511811023622047"/>
  <pageSetup paperSize="9" scale="6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96"/>
  <sheetViews>
    <sheetView showFormulas="false" showGridLines="true" showRowColHeaders="true" showZeros="true" rightToLeft="false" tabSelected="false" showOutlineSymbols="true" defaultGridColor="true" view="pageBreakPreview" topLeftCell="A13" colorId="64" zoomScale="85" zoomScaleNormal="100" zoomScalePageLayoutView="85" workbookViewId="0">
      <selection pane="topLeft" activeCell="A12" activeCellId="0" sqref="A12"/>
    </sheetView>
  </sheetViews>
  <sheetFormatPr defaultColWidth="8.6796875" defaultRowHeight="15" zeroHeight="false" outlineLevelRow="0" outlineLevelCol="0"/>
  <cols>
    <col collapsed="false" customWidth="true" hidden="false" outlineLevel="0" max="2" min="2" style="0" width="68.85"/>
    <col collapsed="false" customWidth="true" hidden="false" outlineLevel="0" max="4" min="3" style="0" width="15.71"/>
    <col collapsed="false" customWidth="true" hidden="false" outlineLevel="0" max="5" min="5" style="0" width="15.85"/>
    <col collapsed="false" customWidth="true" hidden="false" outlineLevel="0" max="6" min="6" style="0" width="16.71"/>
    <col collapsed="false" customWidth="true" hidden="false" outlineLevel="0" max="8" min="7" style="0" width="17"/>
    <col collapsed="false" customWidth="true" hidden="false" outlineLevel="0" max="9" min="9" style="0" width="17.86"/>
    <col collapsed="false" customWidth="true" hidden="false" outlineLevel="0" max="10" min="10" style="0" width="15.85"/>
    <col collapsed="false" customWidth="true" hidden="false" outlineLevel="0" max="12" min="11" style="0" width="17"/>
    <col collapsed="false" customWidth="true" hidden="false" outlineLevel="0" max="13" min="13" style="0" width="17.86"/>
    <col collapsed="false" customWidth="true" hidden="false" outlineLevel="0" max="14" min="14" style="0" width="14.57"/>
    <col collapsed="false" customWidth="true" hidden="false" outlineLevel="0" max="257" min="257" style="0" width="53.42"/>
    <col collapsed="false" customWidth="true" hidden="false" outlineLevel="0" max="258" min="258" style="0" width="15.71"/>
    <col collapsed="false" customWidth="true" hidden="false" outlineLevel="0" max="259" min="259" style="0" width="15.85"/>
    <col collapsed="false" customWidth="true" hidden="false" outlineLevel="0" max="260" min="260" style="0" width="15.57"/>
    <col collapsed="false" customWidth="true" hidden="false" outlineLevel="0" max="261" min="261" style="0" width="17"/>
    <col collapsed="false" customWidth="true" hidden="false" outlineLevel="0" max="262" min="262" style="0" width="17.86"/>
    <col collapsed="false" customWidth="true" hidden="false" outlineLevel="0" max="263" min="263" style="0" width="14.57"/>
    <col collapsed="false" customWidth="true" hidden="false" outlineLevel="0" max="264" min="264" style="0" width="15.14"/>
    <col collapsed="false" customWidth="true" hidden="false" outlineLevel="0" max="265" min="265" style="0" width="17.15"/>
    <col collapsed="false" customWidth="true" hidden="false" outlineLevel="0" max="266" min="266" style="0" width="15.71"/>
    <col collapsed="false" customWidth="true" hidden="false" outlineLevel="0" max="267" min="267" style="0" width="13.57"/>
    <col collapsed="false" customWidth="true" hidden="false" outlineLevel="0" max="513" min="513" style="0" width="53.42"/>
    <col collapsed="false" customWidth="true" hidden="false" outlineLevel="0" max="514" min="514" style="0" width="15.71"/>
    <col collapsed="false" customWidth="true" hidden="false" outlineLevel="0" max="515" min="515" style="0" width="15.85"/>
    <col collapsed="false" customWidth="true" hidden="false" outlineLevel="0" max="516" min="516" style="0" width="15.57"/>
    <col collapsed="false" customWidth="true" hidden="false" outlineLevel="0" max="517" min="517" style="0" width="17"/>
    <col collapsed="false" customWidth="true" hidden="false" outlineLevel="0" max="518" min="518" style="0" width="17.86"/>
    <col collapsed="false" customWidth="true" hidden="false" outlineLevel="0" max="519" min="519" style="0" width="14.57"/>
    <col collapsed="false" customWidth="true" hidden="false" outlineLevel="0" max="520" min="520" style="0" width="15.14"/>
    <col collapsed="false" customWidth="true" hidden="false" outlineLevel="0" max="521" min="521" style="0" width="17.15"/>
    <col collapsed="false" customWidth="true" hidden="false" outlineLevel="0" max="522" min="522" style="0" width="15.71"/>
    <col collapsed="false" customWidth="true" hidden="false" outlineLevel="0" max="523" min="523" style="0" width="13.57"/>
    <col collapsed="false" customWidth="true" hidden="false" outlineLevel="0" max="769" min="769" style="0" width="53.42"/>
    <col collapsed="false" customWidth="true" hidden="false" outlineLevel="0" max="770" min="770" style="0" width="15.71"/>
    <col collapsed="false" customWidth="true" hidden="false" outlineLevel="0" max="771" min="771" style="0" width="15.85"/>
    <col collapsed="false" customWidth="true" hidden="false" outlineLevel="0" max="772" min="772" style="0" width="15.57"/>
    <col collapsed="false" customWidth="true" hidden="false" outlineLevel="0" max="773" min="773" style="0" width="17"/>
    <col collapsed="false" customWidth="true" hidden="false" outlineLevel="0" max="774" min="774" style="0" width="17.86"/>
    <col collapsed="false" customWidth="true" hidden="false" outlineLevel="0" max="775" min="775" style="0" width="14.57"/>
    <col collapsed="false" customWidth="true" hidden="false" outlineLevel="0" max="776" min="776" style="0" width="15.14"/>
    <col collapsed="false" customWidth="true" hidden="false" outlineLevel="0" max="777" min="777" style="0" width="17.15"/>
    <col collapsed="false" customWidth="true" hidden="false" outlineLevel="0" max="778" min="778" style="0" width="15.71"/>
    <col collapsed="false" customWidth="true" hidden="false" outlineLevel="0" max="779" min="779" style="0" width="13.57"/>
    <col collapsed="false" customWidth="true" hidden="false" outlineLevel="0" max="1025" min="1025" style="0" width="53.42"/>
    <col collapsed="false" customWidth="true" hidden="false" outlineLevel="0" max="1026" min="1026" style="0" width="15.71"/>
    <col collapsed="false" customWidth="true" hidden="false" outlineLevel="0" max="1027" min="1027" style="0" width="15.85"/>
    <col collapsed="false" customWidth="true" hidden="false" outlineLevel="0" max="1028" min="1028" style="0" width="15.57"/>
    <col collapsed="false" customWidth="true" hidden="false" outlineLevel="0" max="1029" min="1029" style="0" width="17"/>
    <col collapsed="false" customWidth="true" hidden="false" outlineLevel="0" max="1030" min="1030" style="0" width="17.86"/>
    <col collapsed="false" customWidth="true" hidden="false" outlineLevel="0" max="1031" min="1031" style="0" width="14.57"/>
    <col collapsed="false" customWidth="true" hidden="false" outlineLevel="0" max="1032" min="1032" style="0" width="15.14"/>
    <col collapsed="false" customWidth="true" hidden="false" outlineLevel="0" max="1033" min="1033" style="0" width="17.15"/>
    <col collapsed="false" customWidth="true" hidden="false" outlineLevel="0" max="1034" min="1034" style="0" width="15.71"/>
    <col collapsed="false" customWidth="true" hidden="false" outlineLevel="0" max="1035" min="1035" style="0" width="13.57"/>
    <col collapsed="false" customWidth="true" hidden="false" outlineLevel="0" max="1281" min="1281" style="0" width="53.42"/>
    <col collapsed="false" customWidth="true" hidden="false" outlineLevel="0" max="1282" min="1282" style="0" width="15.71"/>
    <col collapsed="false" customWidth="true" hidden="false" outlineLevel="0" max="1283" min="1283" style="0" width="15.85"/>
    <col collapsed="false" customWidth="true" hidden="false" outlineLevel="0" max="1284" min="1284" style="0" width="15.57"/>
    <col collapsed="false" customWidth="true" hidden="false" outlineLevel="0" max="1285" min="1285" style="0" width="17"/>
    <col collapsed="false" customWidth="true" hidden="false" outlineLevel="0" max="1286" min="1286" style="0" width="17.86"/>
    <col collapsed="false" customWidth="true" hidden="false" outlineLevel="0" max="1287" min="1287" style="0" width="14.57"/>
    <col collapsed="false" customWidth="true" hidden="false" outlineLevel="0" max="1288" min="1288" style="0" width="15.14"/>
    <col collapsed="false" customWidth="true" hidden="false" outlineLevel="0" max="1289" min="1289" style="0" width="17.15"/>
    <col collapsed="false" customWidth="true" hidden="false" outlineLevel="0" max="1290" min="1290" style="0" width="15.71"/>
    <col collapsed="false" customWidth="true" hidden="false" outlineLevel="0" max="1291" min="1291" style="0" width="13.57"/>
    <col collapsed="false" customWidth="true" hidden="false" outlineLevel="0" max="1537" min="1537" style="0" width="53.42"/>
    <col collapsed="false" customWidth="true" hidden="false" outlineLevel="0" max="1538" min="1538" style="0" width="15.71"/>
    <col collapsed="false" customWidth="true" hidden="false" outlineLevel="0" max="1539" min="1539" style="0" width="15.85"/>
    <col collapsed="false" customWidth="true" hidden="false" outlineLevel="0" max="1540" min="1540" style="0" width="15.57"/>
    <col collapsed="false" customWidth="true" hidden="false" outlineLevel="0" max="1541" min="1541" style="0" width="17"/>
    <col collapsed="false" customWidth="true" hidden="false" outlineLevel="0" max="1542" min="1542" style="0" width="17.86"/>
    <col collapsed="false" customWidth="true" hidden="false" outlineLevel="0" max="1543" min="1543" style="0" width="14.57"/>
    <col collapsed="false" customWidth="true" hidden="false" outlineLevel="0" max="1544" min="1544" style="0" width="15.14"/>
    <col collapsed="false" customWidth="true" hidden="false" outlineLevel="0" max="1545" min="1545" style="0" width="17.15"/>
    <col collapsed="false" customWidth="true" hidden="false" outlineLevel="0" max="1546" min="1546" style="0" width="15.71"/>
    <col collapsed="false" customWidth="true" hidden="false" outlineLevel="0" max="1547" min="1547" style="0" width="13.57"/>
    <col collapsed="false" customWidth="true" hidden="false" outlineLevel="0" max="1793" min="1793" style="0" width="53.42"/>
    <col collapsed="false" customWidth="true" hidden="false" outlineLevel="0" max="1794" min="1794" style="0" width="15.71"/>
    <col collapsed="false" customWidth="true" hidden="false" outlineLevel="0" max="1795" min="1795" style="0" width="15.85"/>
    <col collapsed="false" customWidth="true" hidden="false" outlineLevel="0" max="1796" min="1796" style="0" width="15.57"/>
    <col collapsed="false" customWidth="true" hidden="false" outlineLevel="0" max="1797" min="1797" style="0" width="17"/>
    <col collapsed="false" customWidth="true" hidden="false" outlineLevel="0" max="1798" min="1798" style="0" width="17.86"/>
    <col collapsed="false" customWidth="true" hidden="false" outlineLevel="0" max="1799" min="1799" style="0" width="14.57"/>
    <col collapsed="false" customWidth="true" hidden="false" outlineLevel="0" max="1800" min="1800" style="0" width="15.14"/>
    <col collapsed="false" customWidth="true" hidden="false" outlineLevel="0" max="1801" min="1801" style="0" width="17.15"/>
    <col collapsed="false" customWidth="true" hidden="false" outlineLevel="0" max="1802" min="1802" style="0" width="15.71"/>
    <col collapsed="false" customWidth="true" hidden="false" outlineLevel="0" max="1803" min="1803" style="0" width="13.57"/>
    <col collapsed="false" customWidth="true" hidden="false" outlineLevel="0" max="2049" min="2049" style="0" width="53.42"/>
    <col collapsed="false" customWidth="true" hidden="false" outlineLevel="0" max="2050" min="2050" style="0" width="15.71"/>
    <col collapsed="false" customWidth="true" hidden="false" outlineLevel="0" max="2051" min="2051" style="0" width="15.85"/>
    <col collapsed="false" customWidth="true" hidden="false" outlineLevel="0" max="2052" min="2052" style="0" width="15.57"/>
    <col collapsed="false" customWidth="true" hidden="false" outlineLevel="0" max="2053" min="2053" style="0" width="17"/>
    <col collapsed="false" customWidth="true" hidden="false" outlineLevel="0" max="2054" min="2054" style="0" width="17.86"/>
    <col collapsed="false" customWidth="true" hidden="false" outlineLevel="0" max="2055" min="2055" style="0" width="14.57"/>
    <col collapsed="false" customWidth="true" hidden="false" outlineLevel="0" max="2056" min="2056" style="0" width="15.14"/>
    <col collapsed="false" customWidth="true" hidden="false" outlineLevel="0" max="2057" min="2057" style="0" width="17.15"/>
    <col collapsed="false" customWidth="true" hidden="false" outlineLevel="0" max="2058" min="2058" style="0" width="15.71"/>
    <col collapsed="false" customWidth="true" hidden="false" outlineLevel="0" max="2059" min="2059" style="0" width="13.57"/>
    <col collapsed="false" customWidth="true" hidden="false" outlineLevel="0" max="2305" min="2305" style="0" width="53.42"/>
    <col collapsed="false" customWidth="true" hidden="false" outlineLevel="0" max="2306" min="2306" style="0" width="15.71"/>
    <col collapsed="false" customWidth="true" hidden="false" outlineLevel="0" max="2307" min="2307" style="0" width="15.85"/>
    <col collapsed="false" customWidth="true" hidden="false" outlineLevel="0" max="2308" min="2308" style="0" width="15.57"/>
    <col collapsed="false" customWidth="true" hidden="false" outlineLevel="0" max="2309" min="2309" style="0" width="17"/>
    <col collapsed="false" customWidth="true" hidden="false" outlineLevel="0" max="2310" min="2310" style="0" width="17.86"/>
    <col collapsed="false" customWidth="true" hidden="false" outlineLevel="0" max="2311" min="2311" style="0" width="14.57"/>
    <col collapsed="false" customWidth="true" hidden="false" outlineLevel="0" max="2312" min="2312" style="0" width="15.14"/>
    <col collapsed="false" customWidth="true" hidden="false" outlineLevel="0" max="2313" min="2313" style="0" width="17.15"/>
    <col collapsed="false" customWidth="true" hidden="false" outlineLevel="0" max="2314" min="2314" style="0" width="15.71"/>
    <col collapsed="false" customWidth="true" hidden="false" outlineLevel="0" max="2315" min="2315" style="0" width="13.57"/>
    <col collapsed="false" customWidth="true" hidden="false" outlineLevel="0" max="2561" min="2561" style="0" width="53.42"/>
    <col collapsed="false" customWidth="true" hidden="false" outlineLevel="0" max="2562" min="2562" style="0" width="15.71"/>
    <col collapsed="false" customWidth="true" hidden="false" outlineLevel="0" max="2563" min="2563" style="0" width="15.85"/>
    <col collapsed="false" customWidth="true" hidden="false" outlineLevel="0" max="2564" min="2564" style="0" width="15.57"/>
    <col collapsed="false" customWidth="true" hidden="false" outlineLevel="0" max="2565" min="2565" style="0" width="17"/>
    <col collapsed="false" customWidth="true" hidden="false" outlineLevel="0" max="2566" min="2566" style="0" width="17.86"/>
    <col collapsed="false" customWidth="true" hidden="false" outlineLevel="0" max="2567" min="2567" style="0" width="14.57"/>
    <col collapsed="false" customWidth="true" hidden="false" outlineLevel="0" max="2568" min="2568" style="0" width="15.14"/>
    <col collapsed="false" customWidth="true" hidden="false" outlineLevel="0" max="2569" min="2569" style="0" width="17.15"/>
    <col collapsed="false" customWidth="true" hidden="false" outlineLevel="0" max="2570" min="2570" style="0" width="15.71"/>
    <col collapsed="false" customWidth="true" hidden="false" outlineLevel="0" max="2571" min="2571" style="0" width="13.57"/>
    <col collapsed="false" customWidth="true" hidden="false" outlineLevel="0" max="2817" min="2817" style="0" width="53.42"/>
    <col collapsed="false" customWidth="true" hidden="false" outlineLevel="0" max="2818" min="2818" style="0" width="15.71"/>
    <col collapsed="false" customWidth="true" hidden="false" outlineLevel="0" max="2819" min="2819" style="0" width="15.85"/>
    <col collapsed="false" customWidth="true" hidden="false" outlineLevel="0" max="2820" min="2820" style="0" width="15.57"/>
    <col collapsed="false" customWidth="true" hidden="false" outlineLevel="0" max="2821" min="2821" style="0" width="17"/>
    <col collapsed="false" customWidth="true" hidden="false" outlineLevel="0" max="2822" min="2822" style="0" width="17.86"/>
    <col collapsed="false" customWidth="true" hidden="false" outlineLevel="0" max="2823" min="2823" style="0" width="14.57"/>
    <col collapsed="false" customWidth="true" hidden="false" outlineLevel="0" max="2824" min="2824" style="0" width="15.14"/>
    <col collapsed="false" customWidth="true" hidden="false" outlineLevel="0" max="2825" min="2825" style="0" width="17.15"/>
    <col collapsed="false" customWidth="true" hidden="false" outlineLevel="0" max="2826" min="2826" style="0" width="15.71"/>
    <col collapsed="false" customWidth="true" hidden="false" outlineLevel="0" max="2827" min="2827" style="0" width="13.57"/>
    <col collapsed="false" customWidth="true" hidden="false" outlineLevel="0" max="3073" min="3073" style="0" width="53.42"/>
    <col collapsed="false" customWidth="true" hidden="false" outlineLevel="0" max="3074" min="3074" style="0" width="15.71"/>
    <col collapsed="false" customWidth="true" hidden="false" outlineLevel="0" max="3075" min="3075" style="0" width="15.85"/>
    <col collapsed="false" customWidth="true" hidden="false" outlineLevel="0" max="3076" min="3076" style="0" width="15.57"/>
    <col collapsed="false" customWidth="true" hidden="false" outlineLevel="0" max="3077" min="3077" style="0" width="17"/>
    <col collapsed="false" customWidth="true" hidden="false" outlineLevel="0" max="3078" min="3078" style="0" width="17.86"/>
    <col collapsed="false" customWidth="true" hidden="false" outlineLevel="0" max="3079" min="3079" style="0" width="14.57"/>
    <col collapsed="false" customWidth="true" hidden="false" outlineLevel="0" max="3080" min="3080" style="0" width="15.14"/>
    <col collapsed="false" customWidth="true" hidden="false" outlineLevel="0" max="3081" min="3081" style="0" width="17.15"/>
    <col collapsed="false" customWidth="true" hidden="false" outlineLevel="0" max="3082" min="3082" style="0" width="15.71"/>
    <col collapsed="false" customWidth="true" hidden="false" outlineLevel="0" max="3083" min="3083" style="0" width="13.57"/>
    <col collapsed="false" customWidth="true" hidden="false" outlineLevel="0" max="3329" min="3329" style="0" width="53.42"/>
    <col collapsed="false" customWidth="true" hidden="false" outlineLevel="0" max="3330" min="3330" style="0" width="15.71"/>
    <col collapsed="false" customWidth="true" hidden="false" outlineLevel="0" max="3331" min="3331" style="0" width="15.85"/>
    <col collapsed="false" customWidth="true" hidden="false" outlineLevel="0" max="3332" min="3332" style="0" width="15.57"/>
    <col collapsed="false" customWidth="true" hidden="false" outlineLevel="0" max="3333" min="3333" style="0" width="17"/>
    <col collapsed="false" customWidth="true" hidden="false" outlineLevel="0" max="3334" min="3334" style="0" width="17.86"/>
    <col collapsed="false" customWidth="true" hidden="false" outlineLevel="0" max="3335" min="3335" style="0" width="14.57"/>
    <col collapsed="false" customWidth="true" hidden="false" outlineLevel="0" max="3336" min="3336" style="0" width="15.14"/>
    <col collapsed="false" customWidth="true" hidden="false" outlineLevel="0" max="3337" min="3337" style="0" width="17.15"/>
    <col collapsed="false" customWidth="true" hidden="false" outlineLevel="0" max="3338" min="3338" style="0" width="15.71"/>
    <col collapsed="false" customWidth="true" hidden="false" outlineLevel="0" max="3339" min="3339" style="0" width="13.57"/>
    <col collapsed="false" customWidth="true" hidden="false" outlineLevel="0" max="3585" min="3585" style="0" width="53.42"/>
    <col collapsed="false" customWidth="true" hidden="false" outlineLevel="0" max="3586" min="3586" style="0" width="15.71"/>
    <col collapsed="false" customWidth="true" hidden="false" outlineLevel="0" max="3587" min="3587" style="0" width="15.85"/>
    <col collapsed="false" customWidth="true" hidden="false" outlineLevel="0" max="3588" min="3588" style="0" width="15.57"/>
    <col collapsed="false" customWidth="true" hidden="false" outlineLevel="0" max="3589" min="3589" style="0" width="17"/>
    <col collapsed="false" customWidth="true" hidden="false" outlineLevel="0" max="3590" min="3590" style="0" width="17.86"/>
    <col collapsed="false" customWidth="true" hidden="false" outlineLevel="0" max="3591" min="3591" style="0" width="14.57"/>
    <col collapsed="false" customWidth="true" hidden="false" outlineLevel="0" max="3592" min="3592" style="0" width="15.14"/>
    <col collapsed="false" customWidth="true" hidden="false" outlineLevel="0" max="3593" min="3593" style="0" width="17.15"/>
    <col collapsed="false" customWidth="true" hidden="false" outlineLevel="0" max="3594" min="3594" style="0" width="15.71"/>
    <col collapsed="false" customWidth="true" hidden="false" outlineLevel="0" max="3595" min="3595" style="0" width="13.57"/>
    <col collapsed="false" customWidth="true" hidden="false" outlineLevel="0" max="3841" min="3841" style="0" width="53.42"/>
    <col collapsed="false" customWidth="true" hidden="false" outlineLevel="0" max="3842" min="3842" style="0" width="15.71"/>
    <col collapsed="false" customWidth="true" hidden="false" outlineLevel="0" max="3843" min="3843" style="0" width="15.85"/>
    <col collapsed="false" customWidth="true" hidden="false" outlineLevel="0" max="3844" min="3844" style="0" width="15.57"/>
    <col collapsed="false" customWidth="true" hidden="false" outlineLevel="0" max="3845" min="3845" style="0" width="17"/>
    <col collapsed="false" customWidth="true" hidden="false" outlineLevel="0" max="3846" min="3846" style="0" width="17.86"/>
    <col collapsed="false" customWidth="true" hidden="false" outlineLevel="0" max="3847" min="3847" style="0" width="14.57"/>
    <col collapsed="false" customWidth="true" hidden="false" outlineLevel="0" max="3848" min="3848" style="0" width="15.14"/>
    <col collapsed="false" customWidth="true" hidden="false" outlineLevel="0" max="3849" min="3849" style="0" width="17.15"/>
    <col collapsed="false" customWidth="true" hidden="false" outlineLevel="0" max="3850" min="3850" style="0" width="15.71"/>
    <col collapsed="false" customWidth="true" hidden="false" outlineLevel="0" max="3851" min="3851" style="0" width="13.57"/>
    <col collapsed="false" customWidth="true" hidden="false" outlineLevel="0" max="4097" min="4097" style="0" width="53.42"/>
    <col collapsed="false" customWidth="true" hidden="false" outlineLevel="0" max="4098" min="4098" style="0" width="15.71"/>
    <col collapsed="false" customWidth="true" hidden="false" outlineLevel="0" max="4099" min="4099" style="0" width="15.85"/>
    <col collapsed="false" customWidth="true" hidden="false" outlineLevel="0" max="4100" min="4100" style="0" width="15.57"/>
    <col collapsed="false" customWidth="true" hidden="false" outlineLevel="0" max="4101" min="4101" style="0" width="17"/>
    <col collapsed="false" customWidth="true" hidden="false" outlineLevel="0" max="4102" min="4102" style="0" width="17.86"/>
    <col collapsed="false" customWidth="true" hidden="false" outlineLevel="0" max="4103" min="4103" style="0" width="14.57"/>
    <col collapsed="false" customWidth="true" hidden="false" outlineLevel="0" max="4104" min="4104" style="0" width="15.14"/>
    <col collapsed="false" customWidth="true" hidden="false" outlineLevel="0" max="4105" min="4105" style="0" width="17.15"/>
    <col collapsed="false" customWidth="true" hidden="false" outlineLevel="0" max="4106" min="4106" style="0" width="15.71"/>
    <col collapsed="false" customWidth="true" hidden="false" outlineLevel="0" max="4107" min="4107" style="0" width="13.57"/>
    <col collapsed="false" customWidth="true" hidden="false" outlineLevel="0" max="4353" min="4353" style="0" width="53.42"/>
    <col collapsed="false" customWidth="true" hidden="false" outlineLevel="0" max="4354" min="4354" style="0" width="15.71"/>
    <col collapsed="false" customWidth="true" hidden="false" outlineLevel="0" max="4355" min="4355" style="0" width="15.85"/>
    <col collapsed="false" customWidth="true" hidden="false" outlineLevel="0" max="4356" min="4356" style="0" width="15.57"/>
    <col collapsed="false" customWidth="true" hidden="false" outlineLevel="0" max="4357" min="4357" style="0" width="17"/>
    <col collapsed="false" customWidth="true" hidden="false" outlineLevel="0" max="4358" min="4358" style="0" width="17.86"/>
    <col collapsed="false" customWidth="true" hidden="false" outlineLevel="0" max="4359" min="4359" style="0" width="14.57"/>
    <col collapsed="false" customWidth="true" hidden="false" outlineLevel="0" max="4360" min="4360" style="0" width="15.14"/>
    <col collapsed="false" customWidth="true" hidden="false" outlineLevel="0" max="4361" min="4361" style="0" width="17.15"/>
    <col collapsed="false" customWidth="true" hidden="false" outlineLevel="0" max="4362" min="4362" style="0" width="15.71"/>
    <col collapsed="false" customWidth="true" hidden="false" outlineLevel="0" max="4363" min="4363" style="0" width="13.57"/>
    <col collapsed="false" customWidth="true" hidden="false" outlineLevel="0" max="4609" min="4609" style="0" width="53.42"/>
    <col collapsed="false" customWidth="true" hidden="false" outlineLevel="0" max="4610" min="4610" style="0" width="15.71"/>
    <col collapsed="false" customWidth="true" hidden="false" outlineLevel="0" max="4611" min="4611" style="0" width="15.85"/>
    <col collapsed="false" customWidth="true" hidden="false" outlineLevel="0" max="4612" min="4612" style="0" width="15.57"/>
    <col collapsed="false" customWidth="true" hidden="false" outlineLevel="0" max="4613" min="4613" style="0" width="17"/>
    <col collapsed="false" customWidth="true" hidden="false" outlineLevel="0" max="4614" min="4614" style="0" width="17.86"/>
    <col collapsed="false" customWidth="true" hidden="false" outlineLevel="0" max="4615" min="4615" style="0" width="14.57"/>
    <col collapsed="false" customWidth="true" hidden="false" outlineLevel="0" max="4616" min="4616" style="0" width="15.14"/>
    <col collapsed="false" customWidth="true" hidden="false" outlineLevel="0" max="4617" min="4617" style="0" width="17.15"/>
    <col collapsed="false" customWidth="true" hidden="false" outlineLevel="0" max="4618" min="4618" style="0" width="15.71"/>
    <col collapsed="false" customWidth="true" hidden="false" outlineLevel="0" max="4619" min="4619" style="0" width="13.57"/>
    <col collapsed="false" customWidth="true" hidden="false" outlineLevel="0" max="4865" min="4865" style="0" width="53.42"/>
    <col collapsed="false" customWidth="true" hidden="false" outlineLevel="0" max="4866" min="4866" style="0" width="15.71"/>
    <col collapsed="false" customWidth="true" hidden="false" outlineLevel="0" max="4867" min="4867" style="0" width="15.85"/>
    <col collapsed="false" customWidth="true" hidden="false" outlineLevel="0" max="4868" min="4868" style="0" width="15.57"/>
    <col collapsed="false" customWidth="true" hidden="false" outlineLevel="0" max="4869" min="4869" style="0" width="17"/>
    <col collapsed="false" customWidth="true" hidden="false" outlineLevel="0" max="4870" min="4870" style="0" width="17.86"/>
    <col collapsed="false" customWidth="true" hidden="false" outlineLevel="0" max="4871" min="4871" style="0" width="14.57"/>
    <col collapsed="false" customWidth="true" hidden="false" outlineLevel="0" max="4872" min="4872" style="0" width="15.14"/>
    <col collapsed="false" customWidth="true" hidden="false" outlineLevel="0" max="4873" min="4873" style="0" width="17.15"/>
    <col collapsed="false" customWidth="true" hidden="false" outlineLevel="0" max="4874" min="4874" style="0" width="15.71"/>
    <col collapsed="false" customWidth="true" hidden="false" outlineLevel="0" max="4875" min="4875" style="0" width="13.57"/>
    <col collapsed="false" customWidth="true" hidden="false" outlineLevel="0" max="5121" min="5121" style="0" width="53.42"/>
    <col collapsed="false" customWidth="true" hidden="false" outlineLevel="0" max="5122" min="5122" style="0" width="15.71"/>
    <col collapsed="false" customWidth="true" hidden="false" outlineLevel="0" max="5123" min="5123" style="0" width="15.85"/>
    <col collapsed="false" customWidth="true" hidden="false" outlineLevel="0" max="5124" min="5124" style="0" width="15.57"/>
    <col collapsed="false" customWidth="true" hidden="false" outlineLevel="0" max="5125" min="5125" style="0" width="17"/>
    <col collapsed="false" customWidth="true" hidden="false" outlineLevel="0" max="5126" min="5126" style="0" width="17.86"/>
    <col collapsed="false" customWidth="true" hidden="false" outlineLevel="0" max="5127" min="5127" style="0" width="14.57"/>
    <col collapsed="false" customWidth="true" hidden="false" outlineLevel="0" max="5128" min="5128" style="0" width="15.14"/>
    <col collapsed="false" customWidth="true" hidden="false" outlineLevel="0" max="5129" min="5129" style="0" width="17.15"/>
    <col collapsed="false" customWidth="true" hidden="false" outlineLevel="0" max="5130" min="5130" style="0" width="15.71"/>
    <col collapsed="false" customWidth="true" hidden="false" outlineLevel="0" max="5131" min="5131" style="0" width="13.57"/>
    <col collapsed="false" customWidth="true" hidden="false" outlineLevel="0" max="5377" min="5377" style="0" width="53.42"/>
    <col collapsed="false" customWidth="true" hidden="false" outlineLevel="0" max="5378" min="5378" style="0" width="15.71"/>
    <col collapsed="false" customWidth="true" hidden="false" outlineLevel="0" max="5379" min="5379" style="0" width="15.85"/>
    <col collapsed="false" customWidth="true" hidden="false" outlineLevel="0" max="5380" min="5380" style="0" width="15.57"/>
    <col collapsed="false" customWidth="true" hidden="false" outlineLevel="0" max="5381" min="5381" style="0" width="17"/>
    <col collapsed="false" customWidth="true" hidden="false" outlineLevel="0" max="5382" min="5382" style="0" width="17.86"/>
    <col collapsed="false" customWidth="true" hidden="false" outlineLevel="0" max="5383" min="5383" style="0" width="14.57"/>
    <col collapsed="false" customWidth="true" hidden="false" outlineLevel="0" max="5384" min="5384" style="0" width="15.14"/>
    <col collapsed="false" customWidth="true" hidden="false" outlineLevel="0" max="5385" min="5385" style="0" width="17.15"/>
    <col collapsed="false" customWidth="true" hidden="false" outlineLevel="0" max="5386" min="5386" style="0" width="15.71"/>
    <col collapsed="false" customWidth="true" hidden="false" outlineLevel="0" max="5387" min="5387" style="0" width="13.57"/>
    <col collapsed="false" customWidth="true" hidden="false" outlineLevel="0" max="5633" min="5633" style="0" width="53.42"/>
    <col collapsed="false" customWidth="true" hidden="false" outlineLevel="0" max="5634" min="5634" style="0" width="15.71"/>
    <col collapsed="false" customWidth="true" hidden="false" outlineLevel="0" max="5635" min="5635" style="0" width="15.85"/>
    <col collapsed="false" customWidth="true" hidden="false" outlineLevel="0" max="5636" min="5636" style="0" width="15.57"/>
    <col collapsed="false" customWidth="true" hidden="false" outlineLevel="0" max="5637" min="5637" style="0" width="17"/>
    <col collapsed="false" customWidth="true" hidden="false" outlineLevel="0" max="5638" min="5638" style="0" width="17.86"/>
    <col collapsed="false" customWidth="true" hidden="false" outlineLevel="0" max="5639" min="5639" style="0" width="14.57"/>
    <col collapsed="false" customWidth="true" hidden="false" outlineLevel="0" max="5640" min="5640" style="0" width="15.14"/>
    <col collapsed="false" customWidth="true" hidden="false" outlineLevel="0" max="5641" min="5641" style="0" width="17.15"/>
    <col collapsed="false" customWidth="true" hidden="false" outlineLevel="0" max="5642" min="5642" style="0" width="15.71"/>
    <col collapsed="false" customWidth="true" hidden="false" outlineLevel="0" max="5643" min="5643" style="0" width="13.57"/>
    <col collapsed="false" customWidth="true" hidden="false" outlineLevel="0" max="5889" min="5889" style="0" width="53.42"/>
    <col collapsed="false" customWidth="true" hidden="false" outlineLevel="0" max="5890" min="5890" style="0" width="15.71"/>
    <col collapsed="false" customWidth="true" hidden="false" outlineLevel="0" max="5891" min="5891" style="0" width="15.85"/>
    <col collapsed="false" customWidth="true" hidden="false" outlineLevel="0" max="5892" min="5892" style="0" width="15.57"/>
    <col collapsed="false" customWidth="true" hidden="false" outlineLevel="0" max="5893" min="5893" style="0" width="17"/>
    <col collapsed="false" customWidth="true" hidden="false" outlineLevel="0" max="5894" min="5894" style="0" width="17.86"/>
    <col collapsed="false" customWidth="true" hidden="false" outlineLevel="0" max="5895" min="5895" style="0" width="14.57"/>
    <col collapsed="false" customWidth="true" hidden="false" outlineLevel="0" max="5896" min="5896" style="0" width="15.14"/>
    <col collapsed="false" customWidth="true" hidden="false" outlineLevel="0" max="5897" min="5897" style="0" width="17.15"/>
    <col collapsed="false" customWidth="true" hidden="false" outlineLevel="0" max="5898" min="5898" style="0" width="15.71"/>
    <col collapsed="false" customWidth="true" hidden="false" outlineLevel="0" max="5899" min="5899" style="0" width="13.57"/>
    <col collapsed="false" customWidth="true" hidden="false" outlineLevel="0" max="6145" min="6145" style="0" width="53.42"/>
    <col collapsed="false" customWidth="true" hidden="false" outlineLevel="0" max="6146" min="6146" style="0" width="15.71"/>
    <col collapsed="false" customWidth="true" hidden="false" outlineLevel="0" max="6147" min="6147" style="0" width="15.85"/>
    <col collapsed="false" customWidth="true" hidden="false" outlineLevel="0" max="6148" min="6148" style="0" width="15.57"/>
    <col collapsed="false" customWidth="true" hidden="false" outlineLevel="0" max="6149" min="6149" style="0" width="17"/>
    <col collapsed="false" customWidth="true" hidden="false" outlineLevel="0" max="6150" min="6150" style="0" width="17.86"/>
    <col collapsed="false" customWidth="true" hidden="false" outlineLevel="0" max="6151" min="6151" style="0" width="14.57"/>
    <col collapsed="false" customWidth="true" hidden="false" outlineLevel="0" max="6152" min="6152" style="0" width="15.14"/>
    <col collapsed="false" customWidth="true" hidden="false" outlineLevel="0" max="6153" min="6153" style="0" width="17.15"/>
    <col collapsed="false" customWidth="true" hidden="false" outlineLevel="0" max="6154" min="6154" style="0" width="15.71"/>
    <col collapsed="false" customWidth="true" hidden="false" outlineLevel="0" max="6155" min="6155" style="0" width="13.57"/>
    <col collapsed="false" customWidth="true" hidden="false" outlineLevel="0" max="6401" min="6401" style="0" width="53.42"/>
    <col collapsed="false" customWidth="true" hidden="false" outlineLevel="0" max="6402" min="6402" style="0" width="15.71"/>
    <col collapsed="false" customWidth="true" hidden="false" outlineLevel="0" max="6403" min="6403" style="0" width="15.85"/>
    <col collapsed="false" customWidth="true" hidden="false" outlineLevel="0" max="6404" min="6404" style="0" width="15.57"/>
    <col collapsed="false" customWidth="true" hidden="false" outlineLevel="0" max="6405" min="6405" style="0" width="17"/>
    <col collapsed="false" customWidth="true" hidden="false" outlineLevel="0" max="6406" min="6406" style="0" width="17.86"/>
    <col collapsed="false" customWidth="true" hidden="false" outlineLevel="0" max="6407" min="6407" style="0" width="14.57"/>
    <col collapsed="false" customWidth="true" hidden="false" outlineLevel="0" max="6408" min="6408" style="0" width="15.14"/>
    <col collapsed="false" customWidth="true" hidden="false" outlineLevel="0" max="6409" min="6409" style="0" width="17.15"/>
    <col collapsed="false" customWidth="true" hidden="false" outlineLevel="0" max="6410" min="6410" style="0" width="15.71"/>
    <col collapsed="false" customWidth="true" hidden="false" outlineLevel="0" max="6411" min="6411" style="0" width="13.57"/>
    <col collapsed="false" customWidth="true" hidden="false" outlineLevel="0" max="6657" min="6657" style="0" width="53.42"/>
    <col collapsed="false" customWidth="true" hidden="false" outlineLevel="0" max="6658" min="6658" style="0" width="15.71"/>
    <col collapsed="false" customWidth="true" hidden="false" outlineLevel="0" max="6659" min="6659" style="0" width="15.85"/>
    <col collapsed="false" customWidth="true" hidden="false" outlineLevel="0" max="6660" min="6660" style="0" width="15.57"/>
    <col collapsed="false" customWidth="true" hidden="false" outlineLevel="0" max="6661" min="6661" style="0" width="17"/>
    <col collapsed="false" customWidth="true" hidden="false" outlineLevel="0" max="6662" min="6662" style="0" width="17.86"/>
    <col collapsed="false" customWidth="true" hidden="false" outlineLevel="0" max="6663" min="6663" style="0" width="14.57"/>
    <col collapsed="false" customWidth="true" hidden="false" outlineLevel="0" max="6664" min="6664" style="0" width="15.14"/>
    <col collapsed="false" customWidth="true" hidden="false" outlineLevel="0" max="6665" min="6665" style="0" width="17.15"/>
    <col collapsed="false" customWidth="true" hidden="false" outlineLevel="0" max="6666" min="6666" style="0" width="15.71"/>
    <col collapsed="false" customWidth="true" hidden="false" outlineLevel="0" max="6667" min="6667" style="0" width="13.57"/>
    <col collapsed="false" customWidth="true" hidden="false" outlineLevel="0" max="6913" min="6913" style="0" width="53.42"/>
    <col collapsed="false" customWidth="true" hidden="false" outlineLevel="0" max="6914" min="6914" style="0" width="15.71"/>
    <col collapsed="false" customWidth="true" hidden="false" outlineLevel="0" max="6915" min="6915" style="0" width="15.85"/>
    <col collapsed="false" customWidth="true" hidden="false" outlineLevel="0" max="6916" min="6916" style="0" width="15.57"/>
    <col collapsed="false" customWidth="true" hidden="false" outlineLevel="0" max="6917" min="6917" style="0" width="17"/>
    <col collapsed="false" customWidth="true" hidden="false" outlineLevel="0" max="6918" min="6918" style="0" width="17.86"/>
    <col collapsed="false" customWidth="true" hidden="false" outlineLevel="0" max="6919" min="6919" style="0" width="14.57"/>
    <col collapsed="false" customWidth="true" hidden="false" outlineLevel="0" max="6920" min="6920" style="0" width="15.14"/>
    <col collapsed="false" customWidth="true" hidden="false" outlineLevel="0" max="6921" min="6921" style="0" width="17.15"/>
    <col collapsed="false" customWidth="true" hidden="false" outlineLevel="0" max="6922" min="6922" style="0" width="15.71"/>
    <col collapsed="false" customWidth="true" hidden="false" outlineLevel="0" max="6923" min="6923" style="0" width="13.57"/>
    <col collapsed="false" customWidth="true" hidden="false" outlineLevel="0" max="7169" min="7169" style="0" width="53.42"/>
    <col collapsed="false" customWidth="true" hidden="false" outlineLevel="0" max="7170" min="7170" style="0" width="15.71"/>
    <col collapsed="false" customWidth="true" hidden="false" outlineLevel="0" max="7171" min="7171" style="0" width="15.85"/>
    <col collapsed="false" customWidth="true" hidden="false" outlineLevel="0" max="7172" min="7172" style="0" width="15.57"/>
    <col collapsed="false" customWidth="true" hidden="false" outlineLevel="0" max="7173" min="7173" style="0" width="17"/>
    <col collapsed="false" customWidth="true" hidden="false" outlineLevel="0" max="7174" min="7174" style="0" width="17.86"/>
    <col collapsed="false" customWidth="true" hidden="false" outlineLevel="0" max="7175" min="7175" style="0" width="14.57"/>
    <col collapsed="false" customWidth="true" hidden="false" outlineLevel="0" max="7176" min="7176" style="0" width="15.14"/>
    <col collapsed="false" customWidth="true" hidden="false" outlineLevel="0" max="7177" min="7177" style="0" width="17.15"/>
    <col collapsed="false" customWidth="true" hidden="false" outlineLevel="0" max="7178" min="7178" style="0" width="15.71"/>
    <col collapsed="false" customWidth="true" hidden="false" outlineLevel="0" max="7179" min="7179" style="0" width="13.57"/>
    <col collapsed="false" customWidth="true" hidden="false" outlineLevel="0" max="7425" min="7425" style="0" width="53.42"/>
    <col collapsed="false" customWidth="true" hidden="false" outlineLevel="0" max="7426" min="7426" style="0" width="15.71"/>
    <col collapsed="false" customWidth="true" hidden="false" outlineLevel="0" max="7427" min="7427" style="0" width="15.85"/>
    <col collapsed="false" customWidth="true" hidden="false" outlineLevel="0" max="7428" min="7428" style="0" width="15.57"/>
    <col collapsed="false" customWidth="true" hidden="false" outlineLevel="0" max="7429" min="7429" style="0" width="17"/>
    <col collapsed="false" customWidth="true" hidden="false" outlineLevel="0" max="7430" min="7430" style="0" width="17.86"/>
    <col collapsed="false" customWidth="true" hidden="false" outlineLevel="0" max="7431" min="7431" style="0" width="14.57"/>
    <col collapsed="false" customWidth="true" hidden="false" outlineLevel="0" max="7432" min="7432" style="0" width="15.14"/>
    <col collapsed="false" customWidth="true" hidden="false" outlineLevel="0" max="7433" min="7433" style="0" width="17.15"/>
    <col collapsed="false" customWidth="true" hidden="false" outlineLevel="0" max="7434" min="7434" style="0" width="15.71"/>
    <col collapsed="false" customWidth="true" hidden="false" outlineLevel="0" max="7435" min="7435" style="0" width="13.57"/>
    <col collapsed="false" customWidth="true" hidden="false" outlineLevel="0" max="7681" min="7681" style="0" width="53.42"/>
    <col collapsed="false" customWidth="true" hidden="false" outlineLevel="0" max="7682" min="7682" style="0" width="15.71"/>
    <col collapsed="false" customWidth="true" hidden="false" outlineLevel="0" max="7683" min="7683" style="0" width="15.85"/>
    <col collapsed="false" customWidth="true" hidden="false" outlineLevel="0" max="7684" min="7684" style="0" width="15.57"/>
    <col collapsed="false" customWidth="true" hidden="false" outlineLevel="0" max="7685" min="7685" style="0" width="17"/>
    <col collapsed="false" customWidth="true" hidden="false" outlineLevel="0" max="7686" min="7686" style="0" width="17.86"/>
    <col collapsed="false" customWidth="true" hidden="false" outlineLevel="0" max="7687" min="7687" style="0" width="14.57"/>
    <col collapsed="false" customWidth="true" hidden="false" outlineLevel="0" max="7688" min="7688" style="0" width="15.14"/>
    <col collapsed="false" customWidth="true" hidden="false" outlineLevel="0" max="7689" min="7689" style="0" width="17.15"/>
    <col collapsed="false" customWidth="true" hidden="false" outlineLevel="0" max="7690" min="7690" style="0" width="15.71"/>
    <col collapsed="false" customWidth="true" hidden="false" outlineLevel="0" max="7691" min="7691" style="0" width="13.57"/>
    <col collapsed="false" customWidth="true" hidden="false" outlineLevel="0" max="7937" min="7937" style="0" width="53.42"/>
    <col collapsed="false" customWidth="true" hidden="false" outlineLevel="0" max="7938" min="7938" style="0" width="15.71"/>
    <col collapsed="false" customWidth="true" hidden="false" outlineLevel="0" max="7939" min="7939" style="0" width="15.85"/>
    <col collapsed="false" customWidth="true" hidden="false" outlineLevel="0" max="7940" min="7940" style="0" width="15.57"/>
    <col collapsed="false" customWidth="true" hidden="false" outlineLevel="0" max="7941" min="7941" style="0" width="17"/>
    <col collapsed="false" customWidth="true" hidden="false" outlineLevel="0" max="7942" min="7942" style="0" width="17.86"/>
    <col collapsed="false" customWidth="true" hidden="false" outlineLevel="0" max="7943" min="7943" style="0" width="14.57"/>
    <col collapsed="false" customWidth="true" hidden="false" outlineLevel="0" max="7944" min="7944" style="0" width="15.14"/>
    <col collapsed="false" customWidth="true" hidden="false" outlineLevel="0" max="7945" min="7945" style="0" width="17.15"/>
    <col collapsed="false" customWidth="true" hidden="false" outlineLevel="0" max="7946" min="7946" style="0" width="15.71"/>
    <col collapsed="false" customWidth="true" hidden="false" outlineLevel="0" max="7947" min="7947" style="0" width="13.57"/>
    <col collapsed="false" customWidth="true" hidden="false" outlineLevel="0" max="8193" min="8193" style="0" width="53.42"/>
    <col collapsed="false" customWidth="true" hidden="false" outlineLevel="0" max="8194" min="8194" style="0" width="15.71"/>
    <col collapsed="false" customWidth="true" hidden="false" outlineLevel="0" max="8195" min="8195" style="0" width="15.85"/>
    <col collapsed="false" customWidth="true" hidden="false" outlineLevel="0" max="8196" min="8196" style="0" width="15.57"/>
    <col collapsed="false" customWidth="true" hidden="false" outlineLevel="0" max="8197" min="8197" style="0" width="17"/>
    <col collapsed="false" customWidth="true" hidden="false" outlineLevel="0" max="8198" min="8198" style="0" width="17.86"/>
    <col collapsed="false" customWidth="true" hidden="false" outlineLevel="0" max="8199" min="8199" style="0" width="14.57"/>
    <col collapsed="false" customWidth="true" hidden="false" outlineLevel="0" max="8200" min="8200" style="0" width="15.14"/>
    <col collapsed="false" customWidth="true" hidden="false" outlineLevel="0" max="8201" min="8201" style="0" width="17.15"/>
    <col collapsed="false" customWidth="true" hidden="false" outlineLevel="0" max="8202" min="8202" style="0" width="15.71"/>
    <col collapsed="false" customWidth="true" hidden="false" outlineLevel="0" max="8203" min="8203" style="0" width="13.57"/>
    <col collapsed="false" customWidth="true" hidden="false" outlineLevel="0" max="8449" min="8449" style="0" width="53.42"/>
    <col collapsed="false" customWidth="true" hidden="false" outlineLevel="0" max="8450" min="8450" style="0" width="15.71"/>
    <col collapsed="false" customWidth="true" hidden="false" outlineLevel="0" max="8451" min="8451" style="0" width="15.85"/>
    <col collapsed="false" customWidth="true" hidden="false" outlineLevel="0" max="8452" min="8452" style="0" width="15.57"/>
    <col collapsed="false" customWidth="true" hidden="false" outlineLevel="0" max="8453" min="8453" style="0" width="17"/>
    <col collapsed="false" customWidth="true" hidden="false" outlineLevel="0" max="8454" min="8454" style="0" width="17.86"/>
    <col collapsed="false" customWidth="true" hidden="false" outlineLevel="0" max="8455" min="8455" style="0" width="14.57"/>
    <col collapsed="false" customWidth="true" hidden="false" outlineLevel="0" max="8456" min="8456" style="0" width="15.14"/>
    <col collapsed="false" customWidth="true" hidden="false" outlineLevel="0" max="8457" min="8457" style="0" width="17.15"/>
    <col collapsed="false" customWidth="true" hidden="false" outlineLevel="0" max="8458" min="8458" style="0" width="15.71"/>
    <col collapsed="false" customWidth="true" hidden="false" outlineLevel="0" max="8459" min="8459" style="0" width="13.57"/>
    <col collapsed="false" customWidth="true" hidden="false" outlineLevel="0" max="8705" min="8705" style="0" width="53.42"/>
    <col collapsed="false" customWidth="true" hidden="false" outlineLevel="0" max="8706" min="8706" style="0" width="15.71"/>
    <col collapsed="false" customWidth="true" hidden="false" outlineLevel="0" max="8707" min="8707" style="0" width="15.85"/>
    <col collapsed="false" customWidth="true" hidden="false" outlineLevel="0" max="8708" min="8708" style="0" width="15.57"/>
    <col collapsed="false" customWidth="true" hidden="false" outlineLevel="0" max="8709" min="8709" style="0" width="17"/>
    <col collapsed="false" customWidth="true" hidden="false" outlineLevel="0" max="8710" min="8710" style="0" width="17.86"/>
    <col collapsed="false" customWidth="true" hidden="false" outlineLevel="0" max="8711" min="8711" style="0" width="14.57"/>
    <col collapsed="false" customWidth="true" hidden="false" outlineLevel="0" max="8712" min="8712" style="0" width="15.14"/>
    <col collapsed="false" customWidth="true" hidden="false" outlineLevel="0" max="8713" min="8713" style="0" width="17.15"/>
    <col collapsed="false" customWidth="true" hidden="false" outlineLevel="0" max="8714" min="8714" style="0" width="15.71"/>
    <col collapsed="false" customWidth="true" hidden="false" outlineLevel="0" max="8715" min="8715" style="0" width="13.57"/>
    <col collapsed="false" customWidth="true" hidden="false" outlineLevel="0" max="8961" min="8961" style="0" width="53.42"/>
    <col collapsed="false" customWidth="true" hidden="false" outlineLevel="0" max="8962" min="8962" style="0" width="15.71"/>
    <col collapsed="false" customWidth="true" hidden="false" outlineLevel="0" max="8963" min="8963" style="0" width="15.85"/>
    <col collapsed="false" customWidth="true" hidden="false" outlineLevel="0" max="8964" min="8964" style="0" width="15.57"/>
    <col collapsed="false" customWidth="true" hidden="false" outlineLevel="0" max="8965" min="8965" style="0" width="17"/>
    <col collapsed="false" customWidth="true" hidden="false" outlineLevel="0" max="8966" min="8966" style="0" width="17.86"/>
    <col collapsed="false" customWidth="true" hidden="false" outlineLevel="0" max="8967" min="8967" style="0" width="14.57"/>
    <col collapsed="false" customWidth="true" hidden="false" outlineLevel="0" max="8968" min="8968" style="0" width="15.14"/>
    <col collapsed="false" customWidth="true" hidden="false" outlineLevel="0" max="8969" min="8969" style="0" width="17.15"/>
    <col collapsed="false" customWidth="true" hidden="false" outlineLevel="0" max="8970" min="8970" style="0" width="15.71"/>
    <col collapsed="false" customWidth="true" hidden="false" outlineLevel="0" max="8971" min="8971" style="0" width="13.57"/>
    <col collapsed="false" customWidth="true" hidden="false" outlineLevel="0" max="9217" min="9217" style="0" width="53.42"/>
    <col collapsed="false" customWidth="true" hidden="false" outlineLevel="0" max="9218" min="9218" style="0" width="15.71"/>
    <col collapsed="false" customWidth="true" hidden="false" outlineLevel="0" max="9219" min="9219" style="0" width="15.85"/>
    <col collapsed="false" customWidth="true" hidden="false" outlineLevel="0" max="9220" min="9220" style="0" width="15.57"/>
    <col collapsed="false" customWidth="true" hidden="false" outlineLevel="0" max="9221" min="9221" style="0" width="17"/>
    <col collapsed="false" customWidth="true" hidden="false" outlineLevel="0" max="9222" min="9222" style="0" width="17.86"/>
    <col collapsed="false" customWidth="true" hidden="false" outlineLevel="0" max="9223" min="9223" style="0" width="14.57"/>
    <col collapsed="false" customWidth="true" hidden="false" outlineLevel="0" max="9224" min="9224" style="0" width="15.14"/>
    <col collapsed="false" customWidth="true" hidden="false" outlineLevel="0" max="9225" min="9225" style="0" width="17.15"/>
    <col collapsed="false" customWidth="true" hidden="false" outlineLevel="0" max="9226" min="9226" style="0" width="15.71"/>
    <col collapsed="false" customWidth="true" hidden="false" outlineLevel="0" max="9227" min="9227" style="0" width="13.57"/>
    <col collapsed="false" customWidth="true" hidden="false" outlineLevel="0" max="9473" min="9473" style="0" width="53.42"/>
    <col collapsed="false" customWidth="true" hidden="false" outlineLevel="0" max="9474" min="9474" style="0" width="15.71"/>
    <col collapsed="false" customWidth="true" hidden="false" outlineLevel="0" max="9475" min="9475" style="0" width="15.85"/>
    <col collapsed="false" customWidth="true" hidden="false" outlineLevel="0" max="9476" min="9476" style="0" width="15.57"/>
    <col collapsed="false" customWidth="true" hidden="false" outlineLevel="0" max="9477" min="9477" style="0" width="17"/>
    <col collapsed="false" customWidth="true" hidden="false" outlineLevel="0" max="9478" min="9478" style="0" width="17.86"/>
    <col collapsed="false" customWidth="true" hidden="false" outlineLevel="0" max="9479" min="9479" style="0" width="14.57"/>
    <col collapsed="false" customWidth="true" hidden="false" outlineLevel="0" max="9480" min="9480" style="0" width="15.14"/>
    <col collapsed="false" customWidth="true" hidden="false" outlineLevel="0" max="9481" min="9481" style="0" width="17.15"/>
    <col collapsed="false" customWidth="true" hidden="false" outlineLevel="0" max="9482" min="9482" style="0" width="15.71"/>
    <col collapsed="false" customWidth="true" hidden="false" outlineLevel="0" max="9483" min="9483" style="0" width="13.57"/>
    <col collapsed="false" customWidth="true" hidden="false" outlineLevel="0" max="9729" min="9729" style="0" width="53.42"/>
    <col collapsed="false" customWidth="true" hidden="false" outlineLevel="0" max="9730" min="9730" style="0" width="15.71"/>
    <col collapsed="false" customWidth="true" hidden="false" outlineLevel="0" max="9731" min="9731" style="0" width="15.85"/>
    <col collapsed="false" customWidth="true" hidden="false" outlineLevel="0" max="9732" min="9732" style="0" width="15.57"/>
    <col collapsed="false" customWidth="true" hidden="false" outlineLevel="0" max="9733" min="9733" style="0" width="17"/>
    <col collapsed="false" customWidth="true" hidden="false" outlineLevel="0" max="9734" min="9734" style="0" width="17.86"/>
    <col collapsed="false" customWidth="true" hidden="false" outlineLevel="0" max="9735" min="9735" style="0" width="14.57"/>
    <col collapsed="false" customWidth="true" hidden="false" outlineLevel="0" max="9736" min="9736" style="0" width="15.14"/>
    <col collapsed="false" customWidth="true" hidden="false" outlineLevel="0" max="9737" min="9737" style="0" width="17.15"/>
    <col collapsed="false" customWidth="true" hidden="false" outlineLevel="0" max="9738" min="9738" style="0" width="15.71"/>
    <col collapsed="false" customWidth="true" hidden="false" outlineLevel="0" max="9739" min="9739" style="0" width="13.57"/>
    <col collapsed="false" customWidth="true" hidden="false" outlineLevel="0" max="9985" min="9985" style="0" width="53.42"/>
    <col collapsed="false" customWidth="true" hidden="false" outlineLevel="0" max="9986" min="9986" style="0" width="15.71"/>
    <col collapsed="false" customWidth="true" hidden="false" outlineLevel="0" max="9987" min="9987" style="0" width="15.85"/>
    <col collapsed="false" customWidth="true" hidden="false" outlineLevel="0" max="9988" min="9988" style="0" width="15.57"/>
    <col collapsed="false" customWidth="true" hidden="false" outlineLevel="0" max="9989" min="9989" style="0" width="17"/>
    <col collapsed="false" customWidth="true" hidden="false" outlineLevel="0" max="9990" min="9990" style="0" width="17.86"/>
    <col collapsed="false" customWidth="true" hidden="false" outlineLevel="0" max="9991" min="9991" style="0" width="14.57"/>
    <col collapsed="false" customWidth="true" hidden="false" outlineLevel="0" max="9992" min="9992" style="0" width="15.14"/>
    <col collapsed="false" customWidth="true" hidden="false" outlineLevel="0" max="9993" min="9993" style="0" width="17.15"/>
    <col collapsed="false" customWidth="true" hidden="false" outlineLevel="0" max="9994" min="9994" style="0" width="15.71"/>
    <col collapsed="false" customWidth="true" hidden="false" outlineLevel="0" max="9995" min="9995" style="0" width="13.57"/>
    <col collapsed="false" customWidth="true" hidden="false" outlineLevel="0" max="10241" min="10241" style="0" width="53.42"/>
    <col collapsed="false" customWidth="true" hidden="false" outlineLevel="0" max="10242" min="10242" style="0" width="15.71"/>
    <col collapsed="false" customWidth="true" hidden="false" outlineLevel="0" max="10243" min="10243" style="0" width="15.85"/>
    <col collapsed="false" customWidth="true" hidden="false" outlineLevel="0" max="10244" min="10244" style="0" width="15.57"/>
    <col collapsed="false" customWidth="true" hidden="false" outlineLevel="0" max="10245" min="10245" style="0" width="17"/>
    <col collapsed="false" customWidth="true" hidden="false" outlineLevel="0" max="10246" min="10246" style="0" width="17.86"/>
    <col collapsed="false" customWidth="true" hidden="false" outlineLevel="0" max="10247" min="10247" style="0" width="14.57"/>
    <col collapsed="false" customWidth="true" hidden="false" outlineLevel="0" max="10248" min="10248" style="0" width="15.14"/>
    <col collapsed="false" customWidth="true" hidden="false" outlineLevel="0" max="10249" min="10249" style="0" width="17.15"/>
    <col collapsed="false" customWidth="true" hidden="false" outlineLevel="0" max="10250" min="10250" style="0" width="15.71"/>
    <col collapsed="false" customWidth="true" hidden="false" outlineLevel="0" max="10251" min="10251" style="0" width="13.57"/>
    <col collapsed="false" customWidth="true" hidden="false" outlineLevel="0" max="10497" min="10497" style="0" width="53.42"/>
    <col collapsed="false" customWidth="true" hidden="false" outlineLevel="0" max="10498" min="10498" style="0" width="15.71"/>
    <col collapsed="false" customWidth="true" hidden="false" outlineLevel="0" max="10499" min="10499" style="0" width="15.85"/>
    <col collapsed="false" customWidth="true" hidden="false" outlineLevel="0" max="10500" min="10500" style="0" width="15.57"/>
    <col collapsed="false" customWidth="true" hidden="false" outlineLevel="0" max="10501" min="10501" style="0" width="17"/>
    <col collapsed="false" customWidth="true" hidden="false" outlineLevel="0" max="10502" min="10502" style="0" width="17.86"/>
    <col collapsed="false" customWidth="true" hidden="false" outlineLevel="0" max="10503" min="10503" style="0" width="14.57"/>
    <col collapsed="false" customWidth="true" hidden="false" outlineLevel="0" max="10504" min="10504" style="0" width="15.14"/>
    <col collapsed="false" customWidth="true" hidden="false" outlineLevel="0" max="10505" min="10505" style="0" width="17.15"/>
    <col collapsed="false" customWidth="true" hidden="false" outlineLevel="0" max="10506" min="10506" style="0" width="15.71"/>
    <col collapsed="false" customWidth="true" hidden="false" outlineLevel="0" max="10507" min="10507" style="0" width="13.57"/>
    <col collapsed="false" customWidth="true" hidden="false" outlineLevel="0" max="10753" min="10753" style="0" width="53.42"/>
    <col collapsed="false" customWidth="true" hidden="false" outlineLevel="0" max="10754" min="10754" style="0" width="15.71"/>
    <col collapsed="false" customWidth="true" hidden="false" outlineLevel="0" max="10755" min="10755" style="0" width="15.85"/>
    <col collapsed="false" customWidth="true" hidden="false" outlineLevel="0" max="10756" min="10756" style="0" width="15.57"/>
    <col collapsed="false" customWidth="true" hidden="false" outlineLevel="0" max="10757" min="10757" style="0" width="17"/>
    <col collapsed="false" customWidth="true" hidden="false" outlineLevel="0" max="10758" min="10758" style="0" width="17.86"/>
    <col collapsed="false" customWidth="true" hidden="false" outlineLevel="0" max="10759" min="10759" style="0" width="14.57"/>
    <col collapsed="false" customWidth="true" hidden="false" outlineLevel="0" max="10760" min="10760" style="0" width="15.14"/>
    <col collapsed="false" customWidth="true" hidden="false" outlineLevel="0" max="10761" min="10761" style="0" width="17.15"/>
    <col collapsed="false" customWidth="true" hidden="false" outlineLevel="0" max="10762" min="10762" style="0" width="15.71"/>
    <col collapsed="false" customWidth="true" hidden="false" outlineLevel="0" max="10763" min="10763" style="0" width="13.57"/>
    <col collapsed="false" customWidth="true" hidden="false" outlineLevel="0" max="11009" min="11009" style="0" width="53.42"/>
    <col collapsed="false" customWidth="true" hidden="false" outlineLevel="0" max="11010" min="11010" style="0" width="15.71"/>
    <col collapsed="false" customWidth="true" hidden="false" outlineLevel="0" max="11011" min="11011" style="0" width="15.85"/>
    <col collapsed="false" customWidth="true" hidden="false" outlineLevel="0" max="11012" min="11012" style="0" width="15.57"/>
    <col collapsed="false" customWidth="true" hidden="false" outlineLevel="0" max="11013" min="11013" style="0" width="17"/>
    <col collapsed="false" customWidth="true" hidden="false" outlineLevel="0" max="11014" min="11014" style="0" width="17.86"/>
    <col collapsed="false" customWidth="true" hidden="false" outlineLevel="0" max="11015" min="11015" style="0" width="14.57"/>
    <col collapsed="false" customWidth="true" hidden="false" outlineLevel="0" max="11016" min="11016" style="0" width="15.14"/>
    <col collapsed="false" customWidth="true" hidden="false" outlineLevel="0" max="11017" min="11017" style="0" width="17.15"/>
    <col collapsed="false" customWidth="true" hidden="false" outlineLevel="0" max="11018" min="11018" style="0" width="15.71"/>
    <col collapsed="false" customWidth="true" hidden="false" outlineLevel="0" max="11019" min="11019" style="0" width="13.57"/>
    <col collapsed="false" customWidth="true" hidden="false" outlineLevel="0" max="11265" min="11265" style="0" width="53.42"/>
    <col collapsed="false" customWidth="true" hidden="false" outlineLevel="0" max="11266" min="11266" style="0" width="15.71"/>
    <col collapsed="false" customWidth="true" hidden="false" outlineLevel="0" max="11267" min="11267" style="0" width="15.85"/>
    <col collapsed="false" customWidth="true" hidden="false" outlineLevel="0" max="11268" min="11268" style="0" width="15.57"/>
    <col collapsed="false" customWidth="true" hidden="false" outlineLevel="0" max="11269" min="11269" style="0" width="17"/>
    <col collapsed="false" customWidth="true" hidden="false" outlineLevel="0" max="11270" min="11270" style="0" width="17.86"/>
    <col collapsed="false" customWidth="true" hidden="false" outlineLevel="0" max="11271" min="11271" style="0" width="14.57"/>
    <col collapsed="false" customWidth="true" hidden="false" outlineLevel="0" max="11272" min="11272" style="0" width="15.14"/>
    <col collapsed="false" customWidth="true" hidden="false" outlineLevel="0" max="11273" min="11273" style="0" width="17.15"/>
    <col collapsed="false" customWidth="true" hidden="false" outlineLevel="0" max="11274" min="11274" style="0" width="15.71"/>
    <col collapsed="false" customWidth="true" hidden="false" outlineLevel="0" max="11275" min="11275" style="0" width="13.57"/>
    <col collapsed="false" customWidth="true" hidden="false" outlineLevel="0" max="11521" min="11521" style="0" width="53.42"/>
    <col collapsed="false" customWidth="true" hidden="false" outlineLevel="0" max="11522" min="11522" style="0" width="15.71"/>
    <col collapsed="false" customWidth="true" hidden="false" outlineLevel="0" max="11523" min="11523" style="0" width="15.85"/>
    <col collapsed="false" customWidth="true" hidden="false" outlineLevel="0" max="11524" min="11524" style="0" width="15.57"/>
    <col collapsed="false" customWidth="true" hidden="false" outlineLevel="0" max="11525" min="11525" style="0" width="17"/>
    <col collapsed="false" customWidth="true" hidden="false" outlineLevel="0" max="11526" min="11526" style="0" width="17.86"/>
    <col collapsed="false" customWidth="true" hidden="false" outlineLevel="0" max="11527" min="11527" style="0" width="14.57"/>
    <col collapsed="false" customWidth="true" hidden="false" outlineLevel="0" max="11528" min="11528" style="0" width="15.14"/>
    <col collapsed="false" customWidth="true" hidden="false" outlineLevel="0" max="11529" min="11529" style="0" width="17.15"/>
    <col collapsed="false" customWidth="true" hidden="false" outlineLevel="0" max="11530" min="11530" style="0" width="15.71"/>
    <col collapsed="false" customWidth="true" hidden="false" outlineLevel="0" max="11531" min="11531" style="0" width="13.57"/>
    <col collapsed="false" customWidth="true" hidden="false" outlineLevel="0" max="11777" min="11777" style="0" width="53.42"/>
    <col collapsed="false" customWidth="true" hidden="false" outlineLevel="0" max="11778" min="11778" style="0" width="15.71"/>
    <col collapsed="false" customWidth="true" hidden="false" outlineLevel="0" max="11779" min="11779" style="0" width="15.85"/>
    <col collapsed="false" customWidth="true" hidden="false" outlineLevel="0" max="11780" min="11780" style="0" width="15.57"/>
    <col collapsed="false" customWidth="true" hidden="false" outlineLevel="0" max="11781" min="11781" style="0" width="17"/>
    <col collapsed="false" customWidth="true" hidden="false" outlineLevel="0" max="11782" min="11782" style="0" width="17.86"/>
    <col collapsed="false" customWidth="true" hidden="false" outlineLevel="0" max="11783" min="11783" style="0" width="14.57"/>
    <col collapsed="false" customWidth="true" hidden="false" outlineLevel="0" max="11784" min="11784" style="0" width="15.14"/>
    <col collapsed="false" customWidth="true" hidden="false" outlineLevel="0" max="11785" min="11785" style="0" width="17.15"/>
    <col collapsed="false" customWidth="true" hidden="false" outlineLevel="0" max="11786" min="11786" style="0" width="15.71"/>
    <col collapsed="false" customWidth="true" hidden="false" outlineLevel="0" max="11787" min="11787" style="0" width="13.57"/>
    <col collapsed="false" customWidth="true" hidden="false" outlineLevel="0" max="12033" min="12033" style="0" width="53.42"/>
    <col collapsed="false" customWidth="true" hidden="false" outlineLevel="0" max="12034" min="12034" style="0" width="15.71"/>
    <col collapsed="false" customWidth="true" hidden="false" outlineLevel="0" max="12035" min="12035" style="0" width="15.85"/>
    <col collapsed="false" customWidth="true" hidden="false" outlineLevel="0" max="12036" min="12036" style="0" width="15.57"/>
    <col collapsed="false" customWidth="true" hidden="false" outlineLevel="0" max="12037" min="12037" style="0" width="17"/>
    <col collapsed="false" customWidth="true" hidden="false" outlineLevel="0" max="12038" min="12038" style="0" width="17.86"/>
    <col collapsed="false" customWidth="true" hidden="false" outlineLevel="0" max="12039" min="12039" style="0" width="14.57"/>
    <col collapsed="false" customWidth="true" hidden="false" outlineLevel="0" max="12040" min="12040" style="0" width="15.14"/>
    <col collapsed="false" customWidth="true" hidden="false" outlineLevel="0" max="12041" min="12041" style="0" width="17.15"/>
    <col collapsed="false" customWidth="true" hidden="false" outlineLevel="0" max="12042" min="12042" style="0" width="15.71"/>
    <col collapsed="false" customWidth="true" hidden="false" outlineLevel="0" max="12043" min="12043" style="0" width="13.57"/>
    <col collapsed="false" customWidth="true" hidden="false" outlineLevel="0" max="12289" min="12289" style="0" width="53.42"/>
    <col collapsed="false" customWidth="true" hidden="false" outlineLevel="0" max="12290" min="12290" style="0" width="15.71"/>
    <col collapsed="false" customWidth="true" hidden="false" outlineLevel="0" max="12291" min="12291" style="0" width="15.85"/>
    <col collapsed="false" customWidth="true" hidden="false" outlineLevel="0" max="12292" min="12292" style="0" width="15.57"/>
    <col collapsed="false" customWidth="true" hidden="false" outlineLevel="0" max="12293" min="12293" style="0" width="17"/>
    <col collapsed="false" customWidth="true" hidden="false" outlineLevel="0" max="12294" min="12294" style="0" width="17.86"/>
    <col collapsed="false" customWidth="true" hidden="false" outlineLevel="0" max="12295" min="12295" style="0" width="14.57"/>
    <col collapsed="false" customWidth="true" hidden="false" outlineLevel="0" max="12296" min="12296" style="0" width="15.14"/>
    <col collapsed="false" customWidth="true" hidden="false" outlineLevel="0" max="12297" min="12297" style="0" width="17.15"/>
    <col collapsed="false" customWidth="true" hidden="false" outlineLevel="0" max="12298" min="12298" style="0" width="15.71"/>
    <col collapsed="false" customWidth="true" hidden="false" outlineLevel="0" max="12299" min="12299" style="0" width="13.57"/>
    <col collapsed="false" customWidth="true" hidden="false" outlineLevel="0" max="12545" min="12545" style="0" width="53.42"/>
    <col collapsed="false" customWidth="true" hidden="false" outlineLevel="0" max="12546" min="12546" style="0" width="15.71"/>
    <col collapsed="false" customWidth="true" hidden="false" outlineLevel="0" max="12547" min="12547" style="0" width="15.85"/>
    <col collapsed="false" customWidth="true" hidden="false" outlineLevel="0" max="12548" min="12548" style="0" width="15.57"/>
    <col collapsed="false" customWidth="true" hidden="false" outlineLevel="0" max="12549" min="12549" style="0" width="17"/>
    <col collapsed="false" customWidth="true" hidden="false" outlineLevel="0" max="12550" min="12550" style="0" width="17.86"/>
    <col collapsed="false" customWidth="true" hidden="false" outlineLevel="0" max="12551" min="12551" style="0" width="14.57"/>
    <col collapsed="false" customWidth="true" hidden="false" outlineLevel="0" max="12552" min="12552" style="0" width="15.14"/>
    <col collapsed="false" customWidth="true" hidden="false" outlineLevel="0" max="12553" min="12553" style="0" width="17.15"/>
    <col collapsed="false" customWidth="true" hidden="false" outlineLevel="0" max="12554" min="12554" style="0" width="15.71"/>
    <col collapsed="false" customWidth="true" hidden="false" outlineLevel="0" max="12555" min="12555" style="0" width="13.57"/>
    <col collapsed="false" customWidth="true" hidden="false" outlineLevel="0" max="12801" min="12801" style="0" width="53.42"/>
    <col collapsed="false" customWidth="true" hidden="false" outlineLevel="0" max="12802" min="12802" style="0" width="15.71"/>
    <col collapsed="false" customWidth="true" hidden="false" outlineLevel="0" max="12803" min="12803" style="0" width="15.85"/>
    <col collapsed="false" customWidth="true" hidden="false" outlineLevel="0" max="12804" min="12804" style="0" width="15.57"/>
    <col collapsed="false" customWidth="true" hidden="false" outlineLevel="0" max="12805" min="12805" style="0" width="17"/>
    <col collapsed="false" customWidth="true" hidden="false" outlineLevel="0" max="12806" min="12806" style="0" width="17.86"/>
    <col collapsed="false" customWidth="true" hidden="false" outlineLevel="0" max="12807" min="12807" style="0" width="14.57"/>
    <col collapsed="false" customWidth="true" hidden="false" outlineLevel="0" max="12808" min="12808" style="0" width="15.14"/>
    <col collapsed="false" customWidth="true" hidden="false" outlineLevel="0" max="12809" min="12809" style="0" width="17.15"/>
    <col collapsed="false" customWidth="true" hidden="false" outlineLevel="0" max="12810" min="12810" style="0" width="15.71"/>
    <col collapsed="false" customWidth="true" hidden="false" outlineLevel="0" max="12811" min="12811" style="0" width="13.57"/>
    <col collapsed="false" customWidth="true" hidden="false" outlineLevel="0" max="13057" min="13057" style="0" width="53.42"/>
    <col collapsed="false" customWidth="true" hidden="false" outlineLevel="0" max="13058" min="13058" style="0" width="15.71"/>
    <col collapsed="false" customWidth="true" hidden="false" outlineLevel="0" max="13059" min="13059" style="0" width="15.85"/>
    <col collapsed="false" customWidth="true" hidden="false" outlineLevel="0" max="13060" min="13060" style="0" width="15.57"/>
    <col collapsed="false" customWidth="true" hidden="false" outlineLevel="0" max="13061" min="13061" style="0" width="17"/>
    <col collapsed="false" customWidth="true" hidden="false" outlineLevel="0" max="13062" min="13062" style="0" width="17.86"/>
    <col collapsed="false" customWidth="true" hidden="false" outlineLevel="0" max="13063" min="13063" style="0" width="14.57"/>
    <col collapsed="false" customWidth="true" hidden="false" outlineLevel="0" max="13064" min="13064" style="0" width="15.14"/>
    <col collapsed="false" customWidth="true" hidden="false" outlineLevel="0" max="13065" min="13065" style="0" width="17.15"/>
    <col collapsed="false" customWidth="true" hidden="false" outlineLevel="0" max="13066" min="13066" style="0" width="15.71"/>
    <col collapsed="false" customWidth="true" hidden="false" outlineLevel="0" max="13067" min="13067" style="0" width="13.57"/>
    <col collapsed="false" customWidth="true" hidden="false" outlineLevel="0" max="13313" min="13313" style="0" width="53.42"/>
    <col collapsed="false" customWidth="true" hidden="false" outlineLevel="0" max="13314" min="13314" style="0" width="15.71"/>
    <col collapsed="false" customWidth="true" hidden="false" outlineLevel="0" max="13315" min="13315" style="0" width="15.85"/>
    <col collapsed="false" customWidth="true" hidden="false" outlineLevel="0" max="13316" min="13316" style="0" width="15.57"/>
    <col collapsed="false" customWidth="true" hidden="false" outlineLevel="0" max="13317" min="13317" style="0" width="17"/>
    <col collapsed="false" customWidth="true" hidden="false" outlineLevel="0" max="13318" min="13318" style="0" width="17.86"/>
    <col collapsed="false" customWidth="true" hidden="false" outlineLevel="0" max="13319" min="13319" style="0" width="14.57"/>
    <col collapsed="false" customWidth="true" hidden="false" outlineLevel="0" max="13320" min="13320" style="0" width="15.14"/>
    <col collapsed="false" customWidth="true" hidden="false" outlineLevel="0" max="13321" min="13321" style="0" width="17.15"/>
    <col collapsed="false" customWidth="true" hidden="false" outlineLevel="0" max="13322" min="13322" style="0" width="15.71"/>
    <col collapsed="false" customWidth="true" hidden="false" outlineLevel="0" max="13323" min="13323" style="0" width="13.57"/>
    <col collapsed="false" customWidth="true" hidden="false" outlineLevel="0" max="13569" min="13569" style="0" width="53.42"/>
    <col collapsed="false" customWidth="true" hidden="false" outlineLevel="0" max="13570" min="13570" style="0" width="15.71"/>
    <col collapsed="false" customWidth="true" hidden="false" outlineLevel="0" max="13571" min="13571" style="0" width="15.85"/>
    <col collapsed="false" customWidth="true" hidden="false" outlineLevel="0" max="13572" min="13572" style="0" width="15.57"/>
    <col collapsed="false" customWidth="true" hidden="false" outlineLevel="0" max="13573" min="13573" style="0" width="17"/>
    <col collapsed="false" customWidth="true" hidden="false" outlineLevel="0" max="13574" min="13574" style="0" width="17.86"/>
    <col collapsed="false" customWidth="true" hidden="false" outlineLevel="0" max="13575" min="13575" style="0" width="14.57"/>
    <col collapsed="false" customWidth="true" hidden="false" outlineLevel="0" max="13576" min="13576" style="0" width="15.14"/>
    <col collapsed="false" customWidth="true" hidden="false" outlineLevel="0" max="13577" min="13577" style="0" width="17.15"/>
    <col collapsed="false" customWidth="true" hidden="false" outlineLevel="0" max="13578" min="13578" style="0" width="15.71"/>
    <col collapsed="false" customWidth="true" hidden="false" outlineLevel="0" max="13579" min="13579" style="0" width="13.57"/>
    <col collapsed="false" customWidth="true" hidden="false" outlineLevel="0" max="13825" min="13825" style="0" width="53.42"/>
    <col collapsed="false" customWidth="true" hidden="false" outlineLevel="0" max="13826" min="13826" style="0" width="15.71"/>
    <col collapsed="false" customWidth="true" hidden="false" outlineLevel="0" max="13827" min="13827" style="0" width="15.85"/>
    <col collapsed="false" customWidth="true" hidden="false" outlineLevel="0" max="13828" min="13828" style="0" width="15.57"/>
    <col collapsed="false" customWidth="true" hidden="false" outlineLevel="0" max="13829" min="13829" style="0" width="17"/>
    <col collapsed="false" customWidth="true" hidden="false" outlineLevel="0" max="13830" min="13830" style="0" width="17.86"/>
    <col collapsed="false" customWidth="true" hidden="false" outlineLevel="0" max="13831" min="13831" style="0" width="14.57"/>
    <col collapsed="false" customWidth="true" hidden="false" outlineLevel="0" max="13832" min="13832" style="0" width="15.14"/>
    <col collapsed="false" customWidth="true" hidden="false" outlineLevel="0" max="13833" min="13833" style="0" width="17.15"/>
    <col collapsed="false" customWidth="true" hidden="false" outlineLevel="0" max="13834" min="13834" style="0" width="15.71"/>
    <col collapsed="false" customWidth="true" hidden="false" outlineLevel="0" max="13835" min="13835" style="0" width="13.57"/>
    <col collapsed="false" customWidth="true" hidden="false" outlineLevel="0" max="14081" min="14081" style="0" width="53.42"/>
    <col collapsed="false" customWidth="true" hidden="false" outlineLevel="0" max="14082" min="14082" style="0" width="15.71"/>
    <col collapsed="false" customWidth="true" hidden="false" outlineLevel="0" max="14083" min="14083" style="0" width="15.85"/>
    <col collapsed="false" customWidth="true" hidden="false" outlineLevel="0" max="14084" min="14084" style="0" width="15.57"/>
    <col collapsed="false" customWidth="true" hidden="false" outlineLevel="0" max="14085" min="14085" style="0" width="17"/>
    <col collapsed="false" customWidth="true" hidden="false" outlineLevel="0" max="14086" min="14086" style="0" width="17.86"/>
    <col collapsed="false" customWidth="true" hidden="false" outlineLevel="0" max="14087" min="14087" style="0" width="14.57"/>
    <col collapsed="false" customWidth="true" hidden="false" outlineLevel="0" max="14088" min="14088" style="0" width="15.14"/>
    <col collapsed="false" customWidth="true" hidden="false" outlineLevel="0" max="14089" min="14089" style="0" width="17.15"/>
    <col collapsed="false" customWidth="true" hidden="false" outlineLevel="0" max="14090" min="14090" style="0" width="15.71"/>
    <col collapsed="false" customWidth="true" hidden="false" outlineLevel="0" max="14091" min="14091" style="0" width="13.57"/>
    <col collapsed="false" customWidth="true" hidden="false" outlineLevel="0" max="14337" min="14337" style="0" width="53.42"/>
    <col collapsed="false" customWidth="true" hidden="false" outlineLevel="0" max="14338" min="14338" style="0" width="15.71"/>
    <col collapsed="false" customWidth="true" hidden="false" outlineLevel="0" max="14339" min="14339" style="0" width="15.85"/>
    <col collapsed="false" customWidth="true" hidden="false" outlineLevel="0" max="14340" min="14340" style="0" width="15.57"/>
    <col collapsed="false" customWidth="true" hidden="false" outlineLevel="0" max="14341" min="14341" style="0" width="17"/>
    <col collapsed="false" customWidth="true" hidden="false" outlineLevel="0" max="14342" min="14342" style="0" width="17.86"/>
    <col collapsed="false" customWidth="true" hidden="false" outlineLevel="0" max="14343" min="14343" style="0" width="14.57"/>
    <col collapsed="false" customWidth="true" hidden="false" outlineLevel="0" max="14344" min="14344" style="0" width="15.14"/>
    <col collapsed="false" customWidth="true" hidden="false" outlineLevel="0" max="14345" min="14345" style="0" width="17.15"/>
    <col collapsed="false" customWidth="true" hidden="false" outlineLevel="0" max="14346" min="14346" style="0" width="15.71"/>
    <col collapsed="false" customWidth="true" hidden="false" outlineLevel="0" max="14347" min="14347" style="0" width="13.57"/>
    <col collapsed="false" customWidth="true" hidden="false" outlineLevel="0" max="14593" min="14593" style="0" width="53.42"/>
    <col collapsed="false" customWidth="true" hidden="false" outlineLevel="0" max="14594" min="14594" style="0" width="15.71"/>
    <col collapsed="false" customWidth="true" hidden="false" outlineLevel="0" max="14595" min="14595" style="0" width="15.85"/>
    <col collapsed="false" customWidth="true" hidden="false" outlineLevel="0" max="14596" min="14596" style="0" width="15.57"/>
    <col collapsed="false" customWidth="true" hidden="false" outlineLevel="0" max="14597" min="14597" style="0" width="17"/>
    <col collapsed="false" customWidth="true" hidden="false" outlineLevel="0" max="14598" min="14598" style="0" width="17.86"/>
    <col collapsed="false" customWidth="true" hidden="false" outlineLevel="0" max="14599" min="14599" style="0" width="14.57"/>
    <col collapsed="false" customWidth="true" hidden="false" outlineLevel="0" max="14600" min="14600" style="0" width="15.14"/>
    <col collapsed="false" customWidth="true" hidden="false" outlineLevel="0" max="14601" min="14601" style="0" width="17.15"/>
    <col collapsed="false" customWidth="true" hidden="false" outlineLevel="0" max="14602" min="14602" style="0" width="15.71"/>
    <col collapsed="false" customWidth="true" hidden="false" outlineLevel="0" max="14603" min="14603" style="0" width="13.57"/>
    <col collapsed="false" customWidth="true" hidden="false" outlineLevel="0" max="14849" min="14849" style="0" width="53.42"/>
    <col collapsed="false" customWidth="true" hidden="false" outlineLevel="0" max="14850" min="14850" style="0" width="15.71"/>
    <col collapsed="false" customWidth="true" hidden="false" outlineLevel="0" max="14851" min="14851" style="0" width="15.85"/>
    <col collapsed="false" customWidth="true" hidden="false" outlineLevel="0" max="14852" min="14852" style="0" width="15.57"/>
    <col collapsed="false" customWidth="true" hidden="false" outlineLevel="0" max="14853" min="14853" style="0" width="17"/>
    <col collapsed="false" customWidth="true" hidden="false" outlineLevel="0" max="14854" min="14854" style="0" width="17.86"/>
    <col collapsed="false" customWidth="true" hidden="false" outlineLevel="0" max="14855" min="14855" style="0" width="14.57"/>
    <col collapsed="false" customWidth="true" hidden="false" outlineLevel="0" max="14856" min="14856" style="0" width="15.14"/>
    <col collapsed="false" customWidth="true" hidden="false" outlineLevel="0" max="14857" min="14857" style="0" width="17.15"/>
    <col collapsed="false" customWidth="true" hidden="false" outlineLevel="0" max="14858" min="14858" style="0" width="15.71"/>
    <col collapsed="false" customWidth="true" hidden="false" outlineLevel="0" max="14859" min="14859" style="0" width="13.57"/>
    <col collapsed="false" customWidth="true" hidden="false" outlineLevel="0" max="15105" min="15105" style="0" width="53.42"/>
    <col collapsed="false" customWidth="true" hidden="false" outlineLevel="0" max="15106" min="15106" style="0" width="15.71"/>
    <col collapsed="false" customWidth="true" hidden="false" outlineLevel="0" max="15107" min="15107" style="0" width="15.85"/>
    <col collapsed="false" customWidth="true" hidden="false" outlineLevel="0" max="15108" min="15108" style="0" width="15.57"/>
    <col collapsed="false" customWidth="true" hidden="false" outlineLevel="0" max="15109" min="15109" style="0" width="17"/>
    <col collapsed="false" customWidth="true" hidden="false" outlineLevel="0" max="15110" min="15110" style="0" width="17.86"/>
    <col collapsed="false" customWidth="true" hidden="false" outlineLevel="0" max="15111" min="15111" style="0" width="14.57"/>
    <col collapsed="false" customWidth="true" hidden="false" outlineLevel="0" max="15112" min="15112" style="0" width="15.14"/>
    <col collapsed="false" customWidth="true" hidden="false" outlineLevel="0" max="15113" min="15113" style="0" width="17.15"/>
    <col collapsed="false" customWidth="true" hidden="false" outlineLevel="0" max="15114" min="15114" style="0" width="15.71"/>
    <col collapsed="false" customWidth="true" hidden="false" outlineLevel="0" max="15115" min="15115" style="0" width="13.57"/>
    <col collapsed="false" customWidth="true" hidden="false" outlineLevel="0" max="15361" min="15361" style="0" width="53.42"/>
    <col collapsed="false" customWidth="true" hidden="false" outlineLevel="0" max="15362" min="15362" style="0" width="15.71"/>
    <col collapsed="false" customWidth="true" hidden="false" outlineLevel="0" max="15363" min="15363" style="0" width="15.85"/>
    <col collapsed="false" customWidth="true" hidden="false" outlineLevel="0" max="15364" min="15364" style="0" width="15.57"/>
    <col collapsed="false" customWidth="true" hidden="false" outlineLevel="0" max="15365" min="15365" style="0" width="17"/>
    <col collapsed="false" customWidth="true" hidden="false" outlineLevel="0" max="15366" min="15366" style="0" width="17.86"/>
    <col collapsed="false" customWidth="true" hidden="false" outlineLevel="0" max="15367" min="15367" style="0" width="14.57"/>
    <col collapsed="false" customWidth="true" hidden="false" outlineLevel="0" max="15368" min="15368" style="0" width="15.14"/>
    <col collapsed="false" customWidth="true" hidden="false" outlineLevel="0" max="15369" min="15369" style="0" width="17.15"/>
    <col collapsed="false" customWidth="true" hidden="false" outlineLevel="0" max="15370" min="15370" style="0" width="15.71"/>
    <col collapsed="false" customWidth="true" hidden="false" outlineLevel="0" max="15371" min="15371" style="0" width="13.57"/>
    <col collapsed="false" customWidth="true" hidden="false" outlineLevel="0" max="15617" min="15617" style="0" width="53.42"/>
    <col collapsed="false" customWidth="true" hidden="false" outlineLevel="0" max="15618" min="15618" style="0" width="15.71"/>
    <col collapsed="false" customWidth="true" hidden="false" outlineLevel="0" max="15619" min="15619" style="0" width="15.85"/>
    <col collapsed="false" customWidth="true" hidden="false" outlineLevel="0" max="15620" min="15620" style="0" width="15.57"/>
    <col collapsed="false" customWidth="true" hidden="false" outlineLevel="0" max="15621" min="15621" style="0" width="17"/>
    <col collapsed="false" customWidth="true" hidden="false" outlineLevel="0" max="15622" min="15622" style="0" width="17.86"/>
    <col collapsed="false" customWidth="true" hidden="false" outlineLevel="0" max="15623" min="15623" style="0" width="14.57"/>
    <col collapsed="false" customWidth="true" hidden="false" outlineLevel="0" max="15624" min="15624" style="0" width="15.14"/>
    <col collapsed="false" customWidth="true" hidden="false" outlineLevel="0" max="15625" min="15625" style="0" width="17.15"/>
    <col collapsed="false" customWidth="true" hidden="false" outlineLevel="0" max="15626" min="15626" style="0" width="15.71"/>
    <col collapsed="false" customWidth="true" hidden="false" outlineLevel="0" max="15627" min="15627" style="0" width="13.57"/>
    <col collapsed="false" customWidth="true" hidden="false" outlineLevel="0" max="15873" min="15873" style="0" width="53.42"/>
    <col collapsed="false" customWidth="true" hidden="false" outlineLevel="0" max="15874" min="15874" style="0" width="15.71"/>
    <col collapsed="false" customWidth="true" hidden="false" outlineLevel="0" max="15875" min="15875" style="0" width="15.85"/>
    <col collapsed="false" customWidth="true" hidden="false" outlineLevel="0" max="15876" min="15876" style="0" width="15.57"/>
    <col collapsed="false" customWidth="true" hidden="false" outlineLevel="0" max="15877" min="15877" style="0" width="17"/>
    <col collapsed="false" customWidth="true" hidden="false" outlineLevel="0" max="15878" min="15878" style="0" width="17.86"/>
    <col collapsed="false" customWidth="true" hidden="false" outlineLevel="0" max="15879" min="15879" style="0" width="14.57"/>
    <col collapsed="false" customWidth="true" hidden="false" outlineLevel="0" max="15880" min="15880" style="0" width="15.14"/>
    <col collapsed="false" customWidth="true" hidden="false" outlineLevel="0" max="15881" min="15881" style="0" width="17.15"/>
    <col collapsed="false" customWidth="true" hidden="false" outlineLevel="0" max="15882" min="15882" style="0" width="15.71"/>
    <col collapsed="false" customWidth="true" hidden="false" outlineLevel="0" max="15883" min="15883" style="0" width="13.57"/>
    <col collapsed="false" customWidth="true" hidden="false" outlineLevel="0" max="16129" min="16129" style="0" width="53.42"/>
    <col collapsed="false" customWidth="true" hidden="false" outlineLevel="0" max="16130" min="16130" style="0" width="15.71"/>
    <col collapsed="false" customWidth="true" hidden="false" outlineLevel="0" max="16131" min="16131" style="0" width="15.85"/>
    <col collapsed="false" customWidth="true" hidden="false" outlineLevel="0" max="16132" min="16132" style="0" width="15.57"/>
    <col collapsed="false" customWidth="true" hidden="false" outlineLevel="0" max="16133" min="16133" style="0" width="17"/>
    <col collapsed="false" customWidth="true" hidden="false" outlineLevel="0" max="16134" min="16134" style="0" width="17.86"/>
    <col collapsed="false" customWidth="true" hidden="false" outlineLevel="0" max="16135" min="16135" style="0" width="14.57"/>
    <col collapsed="false" customWidth="true" hidden="false" outlineLevel="0" max="16136" min="16136" style="0" width="15.14"/>
    <col collapsed="false" customWidth="true" hidden="false" outlineLevel="0" max="16137" min="16137" style="0" width="17.15"/>
    <col collapsed="false" customWidth="true" hidden="false" outlineLevel="0" max="16138" min="16138" style="0" width="15.71"/>
    <col collapsed="false" customWidth="true" hidden="false" outlineLevel="0" max="16139" min="16139" style="0" width="13.57"/>
  </cols>
  <sheetData>
    <row r="1" customFormat="false" ht="15.75" hidden="false" customHeight="false" outlineLevel="0" collapsed="false">
      <c r="G1" s="379"/>
      <c r="H1" s="379"/>
      <c r="I1" s="379"/>
      <c r="J1" s="379"/>
      <c r="K1" s="396" t="s">
        <v>1070</v>
      </c>
      <c r="L1" s="396"/>
      <c r="M1" s="396"/>
      <c r="N1" s="396"/>
    </row>
    <row r="2" customFormat="false" ht="15.75" hidden="false" customHeight="false" outlineLevel="0" collapsed="false">
      <c r="G2" s="379"/>
      <c r="H2" s="379"/>
      <c r="I2" s="379"/>
      <c r="J2" s="379"/>
      <c r="K2" s="396" t="s">
        <v>1071</v>
      </c>
      <c r="L2" s="396"/>
      <c r="M2" s="396"/>
      <c r="N2" s="396"/>
    </row>
    <row r="3" customFormat="false" ht="15.75" hidden="false" customHeight="false" outlineLevel="0" collapsed="false">
      <c r="K3" s="396" t="s">
        <v>1072</v>
      </c>
      <c r="L3" s="396"/>
      <c r="M3" s="396"/>
      <c r="N3" s="396"/>
    </row>
    <row r="4" customFormat="false" ht="15.75" hidden="false" customHeight="false" outlineLevel="0" collapsed="false">
      <c r="K4" s="396" t="s">
        <v>2</v>
      </c>
      <c r="L4" s="396"/>
      <c r="M4" s="396"/>
      <c r="N4" s="396"/>
    </row>
    <row r="5" customFormat="false" ht="15.75" hidden="false" customHeight="false" outlineLevel="0" collapsed="false">
      <c r="K5" s="396"/>
      <c r="L5" s="396"/>
      <c r="M5" s="396"/>
      <c r="N5" s="396"/>
    </row>
    <row r="7" customFormat="false" ht="16.5" hidden="false" customHeight="true" outlineLevel="0" collapsed="false">
      <c r="A7" s="397" t="s">
        <v>1073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</row>
    <row r="8" customFormat="false" ht="16.5" hidden="false" customHeight="false" outlineLevel="0" collapsed="false">
      <c r="A8" s="397"/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</row>
    <row r="9" customFormat="false" ht="16.5" hidden="false" customHeight="false" outlineLevel="0" collapsed="false">
      <c r="A9" s="397"/>
      <c r="B9" s="397"/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7"/>
      <c r="N9" s="397"/>
    </row>
    <row r="10" customFormat="false" ht="31.5" hidden="false" customHeight="true" outlineLevel="0" collapsed="false">
      <c r="A10" s="398" t="s">
        <v>1074</v>
      </c>
      <c r="B10" s="398"/>
      <c r="C10" s="398"/>
      <c r="D10" s="399" t="n">
        <v>0</v>
      </c>
      <c r="E10" s="400"/>
      <c r="F10" s="397"/>
      <c r="G10" s="397"/>
      <c r="H10" s="397"/>
      <c r="I10" s="397"/>
      <c r="J10" s="397"/>
      <c r="K10" s="397"/>
      <c r="L10" s="397"/>
      <c r="M10" s="397"/>
      <c r="N10" s="397"/>
    </row>
    <row r="11" customFormat="false" ht="16.5" hidden="false" customHeight="true" outlineLevel="0" collapsed="false">
      <c r="A11" s="398" t="s">
        <v>1075</v>
      </c>
      <c r="B11" s="398"/>
      <c r="C11" s="398"/>
      <c r="D11" s="399" t="n">
        <f aca="false">D10+G18-G31</f>
        <v>20389.89557</v>
      </c>
      <c r="E11" s="397"/>
      <c r="F11" s="397"/>
      <c r="G11" s="397"/>
      <c r="H11" s="397"/>
      <c r="I11" s="397"/>
      <c r="J11" s="397"/>
      <c r="K11" s="397"/>
      <c r="L11" s="397"/>
      <c r="M11" s="397"/>
      <c r="N11" s="397"/>
    </row>
    <row r="12" customFormat="false" ht="16.5" hidden="false" customHeight="true" outlineLevel="0" collapsed="false">
      <c r="A12" s="397" t="s">
        <v>1076</v>
      </c>
      <c r="B12" s="397"/>
      <c r="C12" s="397"/>
      <c r="D12" s="397"/>
      <c r="E12" s="397"/>
      <c r="F12" s="397"/>
      <c r="G12" s="397"/>
      <c r="H12" s="397"/>
      <c r="I12" s="397"/>
      <c r="J12" s="397"/>
      <c r="K12" s="397"/>
      <c r="L12" s="397"/>
      <c r="M12" s="397"/>
      <c r="N12" s="397"/>
    </row>
    <row r="13" customFormat="false" ht="16.5" hidden="false" customHeight="false" outlineLevel="0" collapsed="false">
      <c r="A13" s="397"/>
      <c r="B13" s="397"/>
      <c r="C13" s="397"/>
      <c r="D13" s="397"/>
      <c r="E13" s="397"/>
      <c r="F13" s="397"/>
      <c r="G13" s="397"/>
      <c r="H13" s="397"/>
      <c r="I13" s="397"/>
      <c r="J13" s="397"/>
      <c r="K13" s="397"/>
      <c r="L13" s="397"/>
      <c r="M13" s="397"/>
      <c r="N13" s="397"/>
    </row>
    <row r="14" s="158" customFormat="true" ht="15" hidden="false" customHeight="true" outlineLevel="0" collapsed="false">
      <c r="A14" s="401" t="s">
        <v>1077</v>
      </c>
      <c r="B14" s="401" t="s">
        <v>1078</v>
      </c>
      <c r="C14" s="401" t="s">
        <v>1079</v>
      </c>
      <c r="D14" s="401"/>
      <c r="E14" s="401"/>
      <c r="F14" s="401"/>
      <c r="G14" s="401" t="s">
        <v>1080</v>
      </c>
      <c r="H14" s="401"/>
      <c r="I14" s="401"/>
      <c r="J14" s="401"/>
      <c r="K14" s="401" t="s">
        <v>1081</v>
      </c>
      <c r="L14" s="401"/>
      <c r="M14" s="401"/>
      <c r="N14" s="401"/>
    </row>
    <row r="15" s="158" customFormat="true" ht="15" hidden="false" customHeight="true" outlineLevel="0" collapsed="false">
      <c r="A15" s="401"/>
      <c r="B15" s="401"/>
      <c r="C15" s="401"/>
      <c r="D15" s="401"/>
      <c r="E15" s="401"/>
      <c r="F15" s="401"/>
      <c r="G15" s="401"/>
      <c r="H15" s="401"/>
      <c r="I15" s="401"/>
      <c r="J15" s="401"/>
      <c r="K15" s="401"/>
      <c r="L15" s="401"/>
      <c r="M15" s="401"/>
      <c r="N15" s="401"/>
    </row>
    <row r="16" s="158" customFormat="true" ht="15.75" hidden="false" customHeight="true" outlineLevel="0" collapsed="false">
      <c r="A16" s="401"/>
      <c r="B16" s="401"/>
      <c r="C16" s="401" t="s">
        <v>1082</v>
      </c>
      <c r="D16" s="401" t="s">
        <v>211</v>
      </c>
      <c r="E16" s="401"/>
      <c r="F16" s="401"/>
      <c r="G16" s="401" t="s">
        <v>1082</v>
      </c>
      <c r="H16" s="401" t="s">
        <v>211</v>
      </c>
      <c r="I16" s="401"/>
      <c r="J16" s="401"/>
      <c r="K16" s="401" t="s">
        <v>1082</v>
      </c>
      <c r="L16" s="401" t="s">
        <v>211</v>
      </c>
      <c r="M16" s="401"/>
      <c r="N16" s="401"/>
    </row>
    <row r="17" s="158" customFormat="true" ht="47.25" hidden="false" customHeight="false" outlineLevel="0" collapsed="false">
      <c r="A17" s="401"/>
      <c r="B17" s="401"/>
      <c r="C17" s="401"/>
      <c r="D17" s="401" t="s">
        <v>1083</v>
      </c>
      <c r="E17" s="402" t="s">
        <v>1084</v>
      </c>
      <c r="F17" s="402" t="s">
        <v>1085</v>
      </c>
      <c r="G17" s="401"/>
      <c r="H17" s="401" t="s">
        <v>1083</v>
      </c>
      <c r="I17" s="402" t="s">
        <v>1084</v>
      </c>
      <c r="J17" s="402" t="s">
        <v>1085</v>
      </c>
      <c r="K17" s="401"/>
      <c r="L17" s="401" t="s">
        <v>1083</v>
      </c>
      <c r="M17" s="402" t="s">
        <v>1084</v>
      </c>
      <c r="N17" s="402" t="s">
        <v>1085</v>
      </c>
    </row>
    <row r="18" s="158" customFormat="true" ht="15.75" hidden="false" customHeight="false" outlineLevel="0" collapsed="false">
      <c r="A18" s="403" t="s">
        <v>1086</v>
      </c>
      <c r="B18" s="404" t="s">
        <v>1087</v>
      </c>
      <c r="C18" s="405" t="n">
        <f aca="false">SUM(C20:C23)</f>
        <v>123767.40271</v>
      </c>
      <c r="D18" s="405" t="n">
        <f aca="false">SUM(D20:D23)</f>
        <v>44446.59416</v>
      </c>
      <c r="E18" s="405" t="n">
        <f aca="false">SUM(E20:E23)</f>
        <v>27979.04142</v>
      </c>
      <c r="F18" s="405" t="n">
        <f aca="false">SUM(F20:F23)</f>
        <v>51341.76713</v>
      </c>
      <c r="G18" s="405" t="n">
        <f aca="false">SUM(G20:G23)</f>
        <v>84883.04723</v>
      </c>
      <c r="H18" s="405" t="n">
        <f aca="false">SUM(H20:H23)</f>
        <v>44446.59416</v>
      </c>
      <c r="I18" s="405" t="n">
        <f aca="false">SUM(I20:I23)</f>
        <v>22241.83699</v>
      </c>
      <c r="J18" s="405" t="n">
        <f aca="false">SUM(J20:J23)</f>
        <v>18194.61608</v>
      </c>
      <c r="K18" s="405" t="n">
        <f aca="false">SUM(K20:K23)</f>
        <v>38884.35548</v>
      </c>
      <c r="L18" s="405" t="n">
        <f aca="false">SUM(L20:L23)</f>
        <v>0</v>
      </c>
      <c r="M18" s="405" t="n">
        <f aca="false">SUM(M20:M23)</f>
        <v>5737.20443</v>
      </c>
      <c r="N18" s="405" t="n">
        <f aca="false">SUM(N20:N23)</f>
        <v>33147.15105</v>
      </c>
    </row>
    <row r="19" s="158" customFormat="true" ht="16.5" hidden="false" customHeight="false" outlineLevel="0" collapsed="false">
      <c r="A19" s="403"/>
      <c r="B19" s="404" t="s">
        <v>1088</v>
      </c>
      <c r="C19" s="406"/>
      <c r="D19" s="406"/>
      <c r="E19" s="406"/>
      <c r="F19" s="406"/>
      <c r="G19" s="406"/>
      <c r="H19" s="406"/>
      <c r="I19" s="406"/>
      <c r="J19" s="406"/>
      <c r="K19" s="406"/>
      <c r="L19" s="406"/>
      <c r="M19" s="406"/>
      <c r="N19" s="406"/>
    </row>
    <row r="20" s="158" customFormat="true" ht="81.75" hidden="false" customHeight="true" outlineLevel="0" collapsed="false">
      <c r="A20" s="403" t="s">
        <v>1089</v>
      </c>
      <c r="B20" s="407" t="s">
        <v>1090</v>
      </c>
      <c r="C20" s="408" t="n">
        <f aca="false">SUM(E20:F20)</f>
        <v>24666.8</v>
      </c>
      <c r="D20" s="409" t="n">
        <v>0</v>
      </c>
      <c r="E20" s="410" t="n">
        <v>0</v>
      </c>
      <c r="F20" s="409" t="n">
        <v>24666.8</v>
      </c>
      <c r="G20" s="408" t="n">
        <f aca="false">SUM(I20:J20)</f>
        <v>10007.55194</v>
      </c>
      <c r="H20" s="409" t="n">
        <v>0</v>
      </c>
      <c r="I20" s="410" t="n">
        <v>0</v>
      </c>
      <c r="J20" s="409" t="n">
        <v>10007.55194</v>
      </c>
      <c r="K20" s="408" t="n">
        <f aca="false">SUM(M20:N20)</f>
        <v>14659.24806</v>
      </c>
      <c r="L20" s="409" t="n">
        <f aca="false">SUM(D20-H20)</f>
        <v>0</v>
      </c>
      <c r="M20" s="409" t="n">
        <f aca="false">SUM(E20-I20)</f>
        <v>0</v>
      </c>
      <c r="N20" s="409" t="n">
        <f aca="false">SUM(F20-J20)</f>
        <v>14659.24806</v>
      </c>
    </row>
    <row r="21" s="158" customFormat="true" ht="73.5" hidden="false" customHeight="true" outlineLevel="0" collapsed="false">
      <c r="A21" s="403" t="s">
        <v>1091</v>
      </c>
      <c r="B21" s="407" t="s">
        <v>1092</v>
      </c>
      <c r="C21" s="408" t="n">
        <f aca="false">SUM(E21:F21)</f>
        <v>26127.1</v>
      </c>
      <c r="D21" s="409" t="n">
        <v>0</v>
      </c>
      <c r="E21" s="409" t="n">
        <v>26127.1</v>
      </c>
      <c r="F21" s="409" t="n">
        <v>0</v>
      </c>
      <c r="G21" s="408" t="n">
        <f aca="false">SUM(I21:J21)</f>
        <v>20389.89557</v>
      </c>
      <c r="H21" s="409" t="n">
        <v>0</v>
      </c>
      <c r="I21" s="410" t="n">
        <v>20389.89557</v>
      </c>
      <c r="J21" s="410" t="n">
        <v>0</v>
      </c>
      <c r="K21" s="408" t="n">
        <f aca="false">SUM(M21:N21)</f>
        <v>5737.20443</v>
      </c>
      <c r="L21" s="409" t="n">
        <f aca="false">SUM(D21-H21)</f>
        <v>0</v>
      </c>
      <c r="M21" s="409" t="n">
        <f aca="false">SUM(E21-I21)</f>
        <v>5737.20443</v>
      </c>
      <c r="N21" s="409" t="n">
        <f aca="false">SUM(F21-J21)</f>
        <v>0</v>
      </c>
      <c r="O21" s="411"/>
    </row>
    <row r="22" s="158" customFormat="true" ht="55.5" hidden="false" customHeight="true" outlineLevel="0" collapsed="false">
      <c r="A22" s="403" t="s">
        <v>1093</v>
      </c>
      <c r="B22" s="407" t="s">
        <v>227</v>
      </c>
      <c r="C22" s="408" t="n">
        <v>46298.53558</v>
      </c>
      <c r="D22" s="409" t="n">
        <v>44446.59416</v>
      </c>
      <c r="E22" s="409" t="n">
        <v>1851.94142</v>
      </c>
      <c r="F22" s="409" t="n">
        <v>0</v>
      </c>
      <c r="G22" s="408" t="n">
        <v>46298.53558</v>
      </c>
      <c r="H22" s="409" t="n">
        <v>44446.59416</v>
      </c>
      <c r="I22" s="409" t="n">
        <v>1851.94142</v>
      </c>
      <c r="J22" s="409" t="n">
        <v>0</v>
      </c>
      <c r="K22" s="408" t="n">
        <v>0</v>
      </c>
      <c r="L22" s="409" t="n">
        <f aca="false">SUM(D22-H22)</f>
        <v>0</v>
      </c>
      <c r="M22" s="409" t="n">
        <f aca="false">SUM(E22-I22)</f>
        <v>0</v>
      </c>
      <c r="N22" s="409" t="n">
        <f aca="false">SUM(F22-J22)</f>
        <v>0</v>
      </c>
    </row>
    <row r="23" s="158" customFormat="true" ht="24" hidden="false" customHeight="true" outlineLevel="0" collapsed="false">
      <c r="A23" s="403" t="s">
        <v>1094</v>
      </c>
      <c r="B23" s="407" t="s">
        <v>1095</v>
      </c>
      <c r="C23" s="408" t="n">
        <f aca="false">F23</f>
        <v>26674.96713</v>
      </c>
      <c r="D23" s="408" t="n">
        <v>0</v>
      </c>
      <c r="E23" s="409" t="n">
        <v>0</v>
      </c>
      <c r="F23" s="409" t="n">
        <f aca="false">26693.05942-18.09229</f>
        <v>26674.96713</v>
      </c>
      <c r="G23" s="408" t="n">
        <f aca="false">SUM(I23:J23)</f>
        <v>8187.06414</v>
      </c>
      <c r="H23" s="408" t="n">
        <v>0</v>
      </c>
      <c r="I23" s="409" t="n">
        <v>0</v>
      </c>
      <c r="J23" s="409" t="n">
        <f aca="false">J31-J20</f>
        <v>8187.06414</v>
      </c>
      <c r="K23" s="408" t="n">
        <f aca="false">SUM(M23:N23)</f>
        <v>18487.90299</v>
      </c>
      <c r="L23" s="408" t="n">
        <v>0</v>
      </c>
      <c r="M23" s="409" t="n">
        <v>0</v>
      </c>
      <c r="N23" s="409" t="n">
        <f aca="false">SUM(F23-J23)</f>
        <v>18487.90299</v>
      </c>
    </row>
    <row r="24" s="158" customFormat="true" ht="15.75" hidden="false" customHeight="false" outlineLevel="0" collapsed="false">
      <c r="A24" s="412"/>
      <c r="B24" s="413"/>
      <c r="C24" s="414"/>
      <c r="D24" s="414"/>
      <c r="E24" s="415"/>
      <c r="F24" s="415"/>
      <c r="G24" s="414"/>
      <c r="H24" s="414"/>
      <c r="I24" s="415"/>
      <c r="J24" s="415"/>
      <c r="K24" s="414"/>
      <c r="L24" s="414"/>
      <c r="M24" s="415"/>
      <c r="N24" s="415"/>
    </row>
    <row r="25" s="158" customFormat="true" ht="15.75" hidden="false" customHeight="false" outlineLevel="0" collapsed="false">
      <c r="A25" s="416" t="s">
        <v>1096</v>
      </c>
      <c r="B25" s="416"/>
      <c r="C25" s="416"/>
      <c r="D25" s="416"/>
      <c r="E25" s="416"/>
      <c r="F25" s="416"/>
      <c r="G25" s="416"/>
      <c r="H25" s="416"/>
      <c r="I25" s="416"/>
      <c r="J25" s="416"/>
    </row>
    <row r="26" customFormat="false" ht="16.5" hidden="false" customHeight="false" outlineLevel="0" collapsed="false">
      <c r="A26" s="417"/>
      <c r="B26" s="417"/>
      <c r="C26" s="397"/>
      <c r="D26" s="397"/>
      <c r="E26" s="397"/>
      <c r="F26" s="397"/>
      <c r="G26" s="397"/>
      <c r="H26" s="397"/>
      <c r="I26" s="397"/>
      <c r="J26" s="397"/>
      <c r="K26" s="397"/>
      <c r="L26" s="397"/>
      <c r="M26" s="397"/>
      <c r="N26" s="397"/>
    </row>
    <row r="27" customFormat="false" ht="15" hidden="false" customHeight="true" outlineLevel="0" collapsed="false">
      <c r="A27" s="401" t="s">
        <v>1077</v>
      </c>
      <c r="B27" s="401" t="s">
        <v>1097</v>
      </c>
      <c r="C27" s="401" t="s">
        <v>1079</v>
      </c>
      <c r="D27" s="401"/>
      <c r="E27" s="401"/>
      <c r="F27" s="401"/>
      <c r="G27" s="401" t="s">
        <v>1098</v>
      </c>
      <c r="H27" s="401"/>
      <c r="I27" s="401"/>
      <c r="J27" s="401"/>
      <c r="K27" s="401" t="s">
        <v>1081</v>
      </c>
      <c r="L27" s="401"/>
      <c r="M27" s="401"/>
      <c r="N27" s="401"/>
    </row>
    <row r="28" customFormat="false" ht="15" hidden="false" customHeight="true" outlineLevel="0" collapsed="false">
      <c r="A28" s="401"/>
      <c r="B28" s="401"/>
      <c r="C28" s="401"/>
      <c r="D28" s="401"/>
      <c r="E28" s="401"/>
      <c r="F28" s="401"/>
      <c r="G28" s="401"/>
      <c r="H28" s="401"/>
      <c r="I28" s="401"/>
      <c r="J28" s="401"/>
      <c r="K28" s="401"/>
      <c r="L28" s="401"/>
      <c r="M28" s="401"/>
      <c r="N28" s="401"/>
    </row>
    <row r="29" customFormat="false" ht="15.75" hidden="false" customHeight="true" outlineLevel="0" collapsed="false">
      <c r="A29" s="401"/>
      <c r="B29" s="401"/>
      <c r="C29" s="401" t="s">
        <v>1082</v>
      </c>
      <c r="D29" s="418" t="s">
        <v>211</v>
      </c>
      <c r="E29" s="418"/>
      <c r="F29" s="418"/>
      <c r="G29" s="401" t="s">
        <v>1082</v>
      </c>
      <c r="H29" s="418" t="s">
        <v>211</v>
      </c>
      <c r="I29" s="418"/>
      <c r="J29" s="418"/>
      <c r="K29" s="401" t="s">
        <v>1082</v>
      </c>
      <c r="L29" s="418" t="s">
        <v>211</v>
      </c>
      <c r="M29" s="418"/>
      <c r="N29" s="418"/>
    </row>
    <row r="30" customFormat="false" ht="47.25" hidden="false" customHeight="false" outlineLevel="0" collapsed="false">
      <c r="A30" s="401"/>
      <c r="B30" s="401"/>
      <c r="C30" s="401"/>
      <c r="D30" s="401" t="s">
        <v>1083</v>
      </c>
      <c r="E30" s="402" t="s">
        <v>1084</v>
      </c>
      <c r="F30" s="402" t="s">
        <v>1085</v>
      </c>
      <c r="G30" s="401"/>
      <c r="H30" s="401" t="s">
        <v>1083</v>
      </c>
      <c r="I30" s="402" t="s">
        <v>1084</v>
      </c>
      <c r="J30" s="402" t="s">
        <v>1085</v>
      </c>
      <c r="K30" s="401"/>
      <c r="L30" s="401" t="s">
        <v>1083</v>
      </c>
      <c r="M30" s="402" t="s">
        <v>1084</v>
      </c>
      <c r="N30" s="402" t="s">
        <v>1085</v>
      </c>
    </row>
    <row r="31" customFormat="false" ht="48" hidden="false" customHeight="true" outlineLevel="0" collapsed="false">
      <c r="A31" s="419" t="s">
        <v>1086</v>
      </c>
      <c r="B31" s="420" t="s">
        <v>1099</v>
      </c>
      <c r="C31" s="421" t="n">
        <f aca="false">C32+C93</f>
        <v>123767.40271</v>
      </c>
      <c r="D31" s="421" t="n">
        <f aca="false">D32+D93</f>
        <v>44446.59416</v>
      </c>
      <c r="E31" s="421" t="n">
        <f aca="false">E32+E93</f>
        <v>27979.04142</v>
      </c>
      <c r="F31" s="421" t="n">
        <f aca="false">F32+F93</f>
        <v>51341.76713</v>
      </c>
      <c r="G31" s="421" t="n">
        <f aca="false">G32+G93</f>
        <v>64493.15166</v>
      </c>
      <c r="H31" s="421" t="n">
        <f aca="false">H32+H93</f>
        <v>44446.59416</v>
      </c>
      <c r="I31" s="421" t="n">
        <f aca="false">I32+I93</f>
        <v>1851.94142</v>
      </c>
      <c r="J31" s="421" t="n">
        <f aca="false">J32+J93</f>
        <v>18194.61608</v>
      </c>
      <c r="K31" s="421" t="n">
        <f aca="false">SUM(C31-G31)</f>
        <v>59274.25105</v>
      </c>
      <c r="L31" s="421" t="n">
        <f aca="false">SUM(D31-H31)</f>
        <v>0</v>
      </c>
      <c r="M31" s="421" t="n">
        <f aca="false">SUM(E31-I31)</f>
        <v>26127.1</v>
      </c>
      <c r="N31" s="421" t="n">
        <f aca="false">N32+N93</f>
        <v>32719.35105</v>
      </c>
    </row>
    <row r="32" s="425" customFormat="true" ht="31.5" hidden="false" customHeight="false" outlineLevel="0" collapsed="false">
      <c r="A32" s="422" t="s">
        <v>1089</v>
      </c>
      <c r="B32" s="423" t="s">
        <v>1100</v>
      </c>
      <c r="C32" s="424" t="n">
        <f aca="false">C33+C37+C89+C91+C35</f>
        <v>122869.20271</v>
      </c>
      <c r="D32" s="424" t="n">
        <f aca="false">D33+D37+D89+D91</f>
        <v>44446.59416</v>
      </c>
      <c r="E32" s="424" t="n">
        <f aca="false">E33+E37+E89+E91</f>
        <v>27979.04142</v>
      </c>
      <c r="F32" s="424" t="n">
        <f aca="false">F33+F37+F89+F91+F35</f>
        <v>50443.56713</v>
      </c>
      <c r="G32" s="424" t="n">
        <f aca="false">G33+G37+G89+G91+G35</f>
        <v>64493.15166</v>
      </c>
      <c r="H32" s="424" t="n">
        <f aca="false">H33+H37+H89+H91</f>
        <v>44446.59416</v>
      </c>
      <c r="I32" s="424" t="n">
        <f aca="false">I33+I37+I89+I91</f>
        <v>1851.94142</v>
      </c>
      <c r="J32" s="424" t="n">
        <f aca="false">J33+J37+J89+J91+J35</f>
        <v>18194.61608</v>
      </c>
      <c r="K32" s="424" t="n">
        <f aca="false">K33+K37+K89+K91+K35</f>
        <v>57948.25105</v>
      </c>
      <c r="L32" s="424" t="n">
        <f aca="false">L33+L37+L89+L91</f>
        <v>0</v>
      </c>
      <c r="M32" s="424" t="n">
        <f aca="false">M33+M37+M89+M91</f>
        <v>26127.1</v>
      </c>
      <c r="N32" s="424" t="n">
        <f aca="false">N33+N37+N89+N91+N35</f>
        <v>31821.15105</v>
      </c>
    </row>
    <row r="33" s="429" customFormat="true" ht="15.75" hidden="false" customHeight="false" outlineLevel="0" collapsed="false">
      <c r="A33" s="426" t="s">
        <v>1101</v>
      </c>
      <c r="B33" s="427" t="s">
        <v>1102</v>
      </c>
      <c r="C33" s="428" t="n">
        <f aca="false">C34</f>
        <v>542.8</v>
      </c>
      <c r="D33" s="428" t="n">
        <v>0</v>
      </c>
      <c r="E33" s="428" t="n">
        <v>0</v>
      </c>
      <c r="F33" s="428" t="n">
        <f aca="false">F34</f>
        <v>542.8</v>
      </c>
      <c r="G33" s="428" t="n">
        <f aca="false">G34</f>
        <v>0</v>
      </c>
      <c r="H33" s="428" t="n">
        <v>0</v>
      </c>
      <c r="I33" s="428" t="n">
        <v>0</v>
      </c>
      <c r="J33" s="428" t="n">
        <f aca="false">J34</f>
        <v>0</v>
      </c>
      <c r="K33" s="428" t="n">
        <f aca="false">K34</f>
        <v>0</v>
      </c>
      <c r="L33" s="428" t="n">
        <v>0</v>
      </c>
      <c r="M33" s="428" t="n">
        <v>0</v>
      </c>
      <c r="N33" s="428" t="n">
        <f aca="false">N34</f>
        <v>0</v>
      </c>
    </row>
    <row r="34" s="433" customFormat="true" ht="47.25" hidden="false" customHeight="false" outlineLevel="0" collapsed="false">
      <c r="A34" s="430"/>
      <c r="B34" s="431" t="s">
        <v>1103</v>
      </c>
      <c r="C34" s="432" t="n">
        <f aca="false">F34</f>
        <v>542.8</v>
      </c>
      <c r="D34" s="432" t="n">
        <v>0</v>
      </c>
      <c r="E34" s="432" t="n">
        <v>0</v>
      </c>
      <c r="F34" s="432" t="n">
        <v>542.8</v>
      </c>
      <c r="G34" s="432" t="n">
        <f aca="false">J34</f>
        <v>0</v>
      </c>
      <c r="H34" s="432" t="n">
        <v>0</v>
      </c>
      <c r="I34" s="432" t="n">
        <v>0</v>
      </c>
      <c r="J34" s="432" t="n">
        <v>0</v>
      </c>
      <c r="K34" s="432" t="n">
        <f aca="false">N34</f>
        <v>0</v>
      </c>
      <c r="L34" s="432" t="n">
        <v>0</v>
      </c>
      <c r="M34" s="432" t="n">
        <v>0</v>
      </c>
      <c r="N34" s="432" t="n">
        <v>0</v>
      </c>
    </row>
    <row r="35" s="433" customFormat="true" ht="35.25" hidden="false" customHeight="true" outlineLevel="0" collapsed="false">
      <c r="A35" s="426" t="s">
        <v>1104</v>
      </c>
      <c r="B35" s="427" t="s">
        <v>1105</v>
      </c>
      <c r="C35" s="428" t="n">
        <f aca="false">C36</f>
        <v>285</v>
      </c>
      <c r="D35" s="428" t="n">
        <v>0</v>
      </c>
      <c r="E35" s="428" t="n">
        <v>0</v>
      </c>
      <c r="F35" s="428" t="n">
        <f aca="false">F36</f>
        <v>285</v>
      </c>
      <c r="G35" s="428" t="n">
        <f aca="false">G36</f>
        <v>200</v>
      </c>
      <c r="H35" s="428" t="n">
        <v>0</v>
      </c>
      <c r="I35" s="428" t="n">
        <v>0</v>
      </c>
      <c r="J35" s="428" t="n">
        <f aca="false">J36</f>
        <v>200</v>
      </c>
      <c r="K35" s="428" t="n">
        <f aca="false">K36</f>
        <v>200</v>
      </c>
      <c r="L35" s="428" t="n">
        <v>0</v>
      </c>
      <c r="M35" s="428" t="n">
        <v>0</v>
      </c>
      <c r="N35" s="428" t="n">
        <f aca="false">N36</f>
        <v>200</v>
      </c>
    </row>
    <row r="36" s="433" customFormat="true" ht="47.25" hidden="false" customHeight="false" outlineLevel="0" collapsed="false">
      <c r="A36" s="430"/>
      <c r="B36" s="431" t="s">
        <v>1106</v>
      </c>
      <c r="C36" s="432" t="n">
        <f aca="false">F36</f>
        <v>285</v>
      </c>
      <c r="D36" s="432" t="n">
        <v>0</v>
      </c>
      <c r="E36" s="432" t="n">
        <v>0</v>
      </c>
      <c r="F36" s="432" t="n">
        <v>285</v>
      </c>
      <c r="G36" s="432" t="n">
        <f aca="false">J36</f>
        <v>200</v>
      </c>
      <c r="H36" s="432" t="n">
        <v>0</v>
      </c>
      <c r="I36" s="432" t="n">
        <v>0</v>
      </c>
      <c r="J36" s="432" t="n">
        <v>200</v>
      </c>
      <c r="K36" s="432" t="n">
        <f aca="false">N36</f>
        <v>200</v>
      </c>
      <c r="L36" s="432" t="n">
        <v>0</v>
      </c>
      <c r="M36" s="432" t="n">
        <v>0</v>
      </c>
      <c r="N36" s="432" t="n">
        <v>200</v>
      </c>
    </row>
    <row r="37" s="429" customFormat="true" ht="31.5" hidden="false" customHeight="false" outlineLevel="0" collapsed="false">
      <c r="A37" s="426" t="s">
        <v>1107</v>
      </c>
      <c r="B37" s="434" t="s">
        <v>1108</v>
      </c>
      <c r="C37" s="428" t="n">
        <f aca="false">C38+C69+C53</f>
        <v>43526.31117</v>
      </c>
      <c r="D37" s="428" t="n">
        <v>0</v>
      </c>
      <c r="E37" s="428" t="n">
        <f aca="false">E38+E69+E53</f>
        <v>26127.1</v>
      </c>
      <c r="F37" s="428" t="n">
        <f aca="false">F38+F69+F53</f>
        <v>17399.21117</v>
      </c>
      <c r="G37" s="428" t="n">
        <f aca="false">G38+G69+G53</f>
        <v>6590.24762</v>
      </c>
      <c r="H37" s="428" t="n">
        <v>0</v>
      </c>
      <c r="I37" s="428" t="n">
        <f aca="false">I38+I69+I53</f>
        <v>0</v>
      </c>
      <c r="J37" s="428" t="n">
        <f aca="false">J38+J69+J53</f>
        <v>6590.24762</v>
      </c>
      <c r="K37" s="428" t="n">
        <f aca="false">K38+K69+K53</f>
        <v>36936.06355</v>
      </c>
      <c r="L37" s="428" t="n">
        <v>0</v>
      </c>
      <c r="M37" s="428" t="n">
        <f aca="false">M38+M69+M53</f>
        <v>26127.1</v>
      </c>
      <c r="N37" s="428" t="n">
        <f aca="false">N38+N69+N53</f>
        <v>10808.96355</v>
      </c>
    </row>
    <row r="38" s="438" customFormat="true" ht="31.5" hidden="false" customHeight="false" outlineLevel="0" collapsed="false">
      <c r="A38" s="435"/>
      <c r="B38" s="436" t="s">
        <v>1109</v>
      </c>
      <c r="C38" s="437" t="n">
        <f aca="false">E38+F38</f>
        <v>29030.11117</v>
      </c>
      <c r="D38" s="437" t="n">
        <v>0</v>
      </c>
      <c r="E38" s="437" t="n">
        <v>26127.1</v>
      </c>
      <c r="F38" s="437" t="n">
        <v>2903.01117</v>
      </c>
      <c r="G38" s="437" t="n">
        <f aca="false">SUM(I38+J38)</f>
        <v>0</v>
      </c>
      <c r="H38" s="437" t="n">
        <v>0</v>
      </c>
      <c r="I38" s="437" t="n">
        <f aca="false">SUM(I40:I52)</f>
        <v>0</v>
      </c>
      <c r="J38" s="437" t="n">
        <f aca="false">SUM(J40:J52)</f>
        <v>0</v>
      </c>
      <c r="K38" s="437" t="n">
        <f aca="false">SUM(M38+N38)</f>
        <v>29030.11117</v>
      </c>
      <c r="L38" s="437" t="n">
        <v>0</v>
      </c>
      <c r="M38" s="437" t="n">
        <f aca="false">SUM(M39:M52)</f>
        <v>26127.1</v>
      </c>
      <c r="N38" s="437" t="n">
        <f aca="false">SUM(N39:N52)</f>
        <v>2903.01117</v>
      </c>
    </row>
    <row r="39" s="438" customFormat="true" ht="15.75" hidden="false" customHeight="false" outlineLevel="0" collapsed="false">
      <c r="A39" s="435"/>
      <c r="B39" s="439" t="s">
        <v>1110</v>
      </c>
      <c r="C39" s="440" t="n">
        <f aca="false">D39+E39+F39</f>
        <v>74.67161</v>
      </c>
      <c r="D39" s="440" t="n">
        <v>0</v>
      </c>
      <c r="E39" s="441" t="n">
        <v>67.20443</v>
      </c>
      <c r="F39" s="441" t="n">
        <v>7.46718</v>
      </c>
      <c r="G39" s="432" t="n">
        <v>0</v>
      </c>
      <c r="H39" s="432" t="n">
        <v>0</v>
      </c>
      <c r="I39" s="432" t="n">
        <v>0</v>
      </c>
      <c r="J39" s="432" t="n">
        <v>0</v>
      </c>
      <c r="K39" s="442" t="n">
        <f aca="false">N39+M39</f>
        <v>74.67161</v>
      </c>
      <c r="L39" s="432" t="n">
        <v>0</v>
      </c>
      <c r="M39" s="432" t="n">
        <f aca="false">E39-I39</f>
        <v>67.20443</v>
      </c>
      <c r="N39" s="432" t="n">
        <f aca="false">F39-J39</f>
        <v>7.46718</v>
      </c>
    </row>
    <row r="40" s="433" customFormat="true" ht="31.5" hidden="false" customHeight="false" outlineLevel="0" collapsed="false">
      <c r="A40" s="430"/>
      <c r="B40" s="439" t="s">
        <v>1111</v>
      </c>
      <c r="C40" s="440" t="n">
        <f aca="false">D40+E40+F40</f>
        <v>3710.7764</v>
      </c>
      <c r="D40" s="440" t="n">
        <v>0</v>
      </c>
      <c r="E40" s="441" t="n">
        <v>3339.69876</v>
      </c>
      <c r="F40" s="441" t="n">
        <v>371.07764</v>
      </c>
      <c r="G40" s="432" t="n">
        <v>0</v>
      </c>
      <c r="H40" s="432" t="n">
        <v>0</v>
      </c>
      <c r="I40" s="432" t="n">
        <v>0</v>
      </c>
      <c r="J40" s="432" t="n">
        <v>0</v>
      </c>
      <c r="K40" s="442" t="n">
        <f aca="false">N40+M40</f>
        <v>3710.7764</v>
      </c>
      <c r="L40" s="432" t="n">
        <v>0</v>
      </c>
      <c r="M40" s="432" t="n">
        <f aca="false">E40-I40</f>
        <v>3339.69876</v>
      </c>
      <c r="N40" s="432" t="n">
        <f aca="false">F40-J40</f>
        <v>371.07764</v>
      </c>
    </row>
    <row r="41" s="433" customFormat="true" ht="31.5" hidden="false" customHeight="false" outlineLevel="0" collapsed="false">
      <c r="A41" s="430"/>
      <c r="B41" s="439" t="s">
        <v>1112</v>
      </c>
      <c r="C41" s="440" t="n">
        <f aca="false">D41+E41+F41</f>
        <v>6989.35339</v>
      </c>
      <c r="D41" s="440" t="n">
        <v>0</v>
      </c>
      <c r="E41" s="440" t="n">
        <v>6290.41805</v>
      </c>
      <c r="F41" s="440" t="n">
        <v>698.93534</v>
      </c>
      <c r="G41" s="432" t="n">
        <v>0</v>
      </c>
      <c r="H41" s="432" t="n">
        <v>0</v>
      </c>
      <c r="I41" s="432" t="n">
        <v>0</v>
      </c>
      <c r="J41" s="432" t="n">
        <v>0</v>
      </c>
      <c r="K41" s="442" t="n">
        <f aca="false">N41+M41</f>
        <v>6989.35339</v>
      </c>
      <c r="L41" s="432" t="n">
        <v>0</v>
      </c>
      <c r="M41" s="432" t="n">
        <f aca="false">E41-I41</f>
        <v>6290.41805</v>
      </c>
      <c r="N41" s="432" t="n">
        <f aca="false">F41-J41</f>
        <v>698.93534</v>
      </c>
    </row>
    <row r="42" s="433" customFormat="true" ht="15.75" hidden="false" customHeight="false" outlineLevel="0" collapsed="false">
      <c r="A42" s="430"/>
      <c r="B42" s="439" t="s">
        <v>1113</v>
      </c>
      <c r="C42" s="440" t="n">
        <f aca="false">D42+E42+F42</f>
        <v>4928.31466</v>
      </c>
      <c r="D42" s="440" t="n">
        <v>0</v>
      </c>
      <c r="E42" s="440" t="n">
        <v>4435.48319</v>
      </c>
      <c r="F42" s="440" t="n">
        <v>492.83147</v>
      </c>
      <c r="G42" s="432" t="n">
        <v>0</v>
      </c>
      <c r="H42" s="432" t="n">
        <v>0</v>
      </c>
      <c r="I42" s="432" t="n">
        <v>0</v>
      </c>
      <c r="J42" s="432" t="n">
        <v>0</v>
      </c>
      <c r="K42" s="442" t="n">
        <f aca="false">N42+M42</f>
        <v>4928.31466</v>
      </c>
      <c r="L42" s="432" t="n">
        <v>0</v>
      </c>
      <c r="M42" s="432" t="n">
        <f aca="false">E42-I42</f>
        <v>4435.48319</v>
      </c>
      <c r="N42" s="432" t="n">
        <f aca="false">F42-J42</f>
        <v>492.83147</v>
      </c>
    </row>
    <row r="43" s="433" customFormat="true" ht="34.5" hidden="false" customHeight="false" outlineLevel="0" collapsed="false">
      <c r="A43" s="430"/>
      <c r="B43" s="443" t="s">
        <v>1114</v>
      </c>
      <c r="C43" s="440" t="n">
        <f aca="false">D43+E43+F43</f>
        <v>600</v>
      </c>
      <c r="D43" s="440" t="n">
        <v>0</v>
      </c>
      <c r="E43" s="440" t="n">
        <v>540</v>
      </c>
      <c r="F43" s="440" t="n">
        <v>60</v>
      </c>
      <c r="G43" s="432" t="n">
        <v>0</v>
      </c>
      <c r="H43" s="432" t="n">
        <v>0</v>
      </c>
      <c r="I43" s="432" t="n">
        <v>0</v>
      </c>
      <c r="J43" s="432" t="n">
        <v>0</v>
      </c>
      <c r="K43" s="442" t="n">
        <f aca="false">N43+M43</f>
        <v>600</v>
      </c>
      <c r="L43" s="432" t="n">
        <v>0</v>
      </c>
      <c r="M43" s="432" t="n">
        <f aca="false">E43-I43</f>
        <v>540</v>
      </c>
      <c r="N43" s="432" t="n">
        <f aca="false">F43-J43</f>
        <v>60</v>
      </c>
    </row>
    <row r="44" s="433" customFormat="true" ht="15.75" hidden="false" customHeight="false" outlineLevel="0" collapsed="false">
      <c r="A44" s="430"/>
      <c r="B44" s="439" t="s">
        <v>1115</v>
      </c>
      <c r="C44" s="440" t="n">
        <f aca="false">D44+E44+F44</f>
        <v>837.8941</v>
      </c>
      <c r="D44" s="440" t="n">
        <v>0</v>
      </c>
      <c r="E44" s="440" t="n">
        <v>754.10469</v>
      </c>
      <c r="F44" s="440" t="n">
        <v>83.78941</v>
      </c>
      <c r="G44" s="432" t="n">
        <v>0</v>
      </c>
      <c r="H44" s="432" t="n">
        <v>0</v>
      </c>
      <c r="I44" s="432" t="n">
        <v>0</v>
      </c>
      <c r="J44" s="432" t="n">
        <v>0</v>
      </c>
      <c r="K44" s="442" t="n">
        <f aca="false">N44+M44</f>
        <v>837.8941</v>
      </c>
      <c r="L44" s="432" t="n">
        <v>0</v>
      </c>
      <c r="M44" s="432" t="n">
        <f aca="false">E44-I44</f>
        <v>754.10469</v>
      </c>
      <c r="N44" s="432" t="n">
        <f aca="false">F44-J44</f>
        <v>83.78941</v>
      </c>
    </row>
    <row r="45" s="433" customFormat="true" ht="15.75" hidden="false" customHeight="false" outlineLevel="0" collapsed="false">
      <c r="A45" s="430"/>
      <c r="B45" s="439" t="s">
        <v>1116</v>
      </c>
      <c r="C45" s="440" t="n">
        <f aca="false">D45+E45+F45</f>
        <v>792.48119</v>
      </c>
      <c r="D45" s="440" t="n">
        <v>0</v>
      </c>
      <c r="E45" s="440" t="n">
        <v>713.23307</v>
      </c>
      <c r="F45" s="440" t="n">
        <v>79.24812</v>
      </c>
      <c r="G45" s="432" t="n">
        <v>0</v>
      </c>
      <c r="H45" s="432" t="n">
        <v>0</v>
      </c>
      <c r="I45" s="432" t="n">
        <v>0</v>
      </c>
      <c r="J45" s="432" t="n">
        <v>0</v>
      </c>
      <c r="K45" s="442" t="n">
        <f aca="false">N45+M45</f>
        <v>792.48119</v>
      </c>
      <c r="L45" s="432" t="n">
        <v>0</v>
      </c>
      <c r="M45" s="432" t="n">
        <f aca="false">E45-I45</f>
        <v>713.23307</v>
      </c>
      <c r="N45" s="432" t="n">
        <f aca="false">F45-J45</f>
        <v>79.24812</v>
      </c>
    </row>
    <row r="46" s="433" customFormat="true" ht="31.5" hidden="false" customHeight="false" outlineLevel="0" collapsed="false">
      <c r="A46" s="430"/>
      <c r="B46" s="439" t="s">
        <v>1117</v>
      </c>
      <c r="C46" s="440" t="n">
        <f aca="false">D46+E46+F46</f>
        <v>950.31331</v>
      </c>
      <c r="D46" s="440" t="n">
        <v>0</v>
      </c>
      <c r="E46" s="440" t="n">
        <v>855.28197</v>
      </c>
      <c r="F46" s="440" t="n">
        <v>95.03134</v>
      </c>
      <c r="G46" s="432" t="n">
        <v>0</v>
      </c>
      <c r="H46" s="432" t="n">
        <v>0</v>
      </c>
      <c r="I46" s="432" t="n">
        <v>0</v>
      </c>
      <c r="J46" s="432" t="n">
        <v>0</v>
      </c>
      <c r="K46" s="442" t="n">
        <f aca="false">N46+M46</f>
        <v>950.31331</v>
      </c>
      <c r="L46" s="432" t="n">
        <v>0</v>
      </c>
      <c r="M46" s="432" t="n">
        <f aca="false">E46-I46</f>
        <v>855.28197</v>
      </c>
      <c r="N46" s="432" t="n">
        <f aca="false">F46-J46</f>
        <v>95.03134</v>
      </c>
    </row>
    <row r="47" s="433" customFormat="true" ht="15.75" hidden="false" customHeight="false" outlineLevel="0" collapsed="false">
      <c r="A47" s="430"/>
      <c r="B47" s="439" t="s">
        <v>1118</v>
      </c>
      <c r="C47" s="440" t="n">
        <f aca="false">D47+E47+F47</f>
        <v>1749.80292</v>
      </c>
      <c r="D47" s="440" t="n">
        <v>0</v>
      </c>
      <c r="E47" s="440" t="n">
        <v>1574.82262</v>
      </c>
      <c r="F47" s="440" t="n">
        <v>174.9803</v>
      </c>
      <c r="G47" s="432" t="n">
        <v>0</v>
      </c>
      <c r="H47" s="432" t="n">
        <v>0</v>
      </c>
      <c r="I47" s="432" t="n">
        <v>0</v>
      </c>
      <c r="J47" s="432" t="n">
        <v>0</v>
      </c>
      <c r="K47" s="442" t="n">
        <f aca="false">N47+M47</f>
        <v>1749.80292</v>
      </c>
      <c r="L47" s="432" t="n">
        <v>0</v>
      </c>
      <c r="M47" s="432" t="n">
        <f aca="false">E47-I47</f>
        <v>1574.82262</v>
      </c>
      <c r="N47" s="432" t="n">
        <f aca="false">F47-J47</f>
        <v>174.9803</v>
      </c>
    </row>
    <row r="48" s="433" customFormat="true" ht="31.5" hidden="false" customHeight="false" outlineLevel="0" collapsed="false">
      <c r="A48" s="430"/>
      <c r="B48" s="439" t="s">
        <v>1119</v>
      </c>
      <c r="C48" s="440" t="n">
        <f aca="false">D48+E48+F48</f>
        <v>3750</v>
      </c>
      <c r="D48" s="440" t="n">
        <v>0</v>
      </c>
      <c r="E48" s="440" t="n">
        <v>3375</v>
      </c>
      <c r="F48" s="440" t="n">
        <v>375</v>
      </c>
      <c r="G48" s="432" t="n">
        <v>0</v>
      </c>
      <c r="H48" s="432" t="n">
        <v>0</v>
      </c>
      <c r="I48" s="432" t="n">
        <v>0</v>
      </c>
      <c r="J48" s="432" t="n">
        <v>0</v>
      </c>
      <c r="K48" s="442" t="n">
        <f aca="false">N48+M48</f>
        <v>3750</v>
      </c>
      <c r="L48" s="432" t="n">
        <v>0</v>
      </c>
      <c r="M48" s="432" t="n">
        <f aca="false">E48-I48</f>
        <v>3375</v>
      </c>
      <c r="N48" s="432" t="n">
        <f aca="false">F48-J48</f>
        <v>375</v>
      </c>
    </row>
    <row r="49" s="433" customFormat="true" ht="15.75" hidden="false" customHeight="false" outlineLevel="0" collapsed="false">
      <c r="A49" s="430"/>
      <c r="B49" s="439" t="s">
        <v>1120</v>
      </c>
      <c r="C49" s="440" t="n">
        <f aca="false">D49+E49+F49</f>
        <v>1543.22019</v>
      </c>
      <c r="D49" s="440" t="n">
        <v>0</v>
      </c>
      <c r="E49" s="440" t="n">
        <v>1388.89817</v>
      </c>
      <c r="F49" s="440" t="n">
        <v>154.32202</v>
      </c>
      <c r="G49" s="432" t="n">
        <v>0</v>
      </c>
      <c r="H49" s="432" t="n">
        <v>0</v>
      </c>
      <c r="I49" s="432" t="n">
        <v>0</v>
      </c>
      <c r="J49" s="432" t="n">
        <v>0</v>
      </c>
      <c r="K49" s="442" t="n">
        <f aca="false">N49+M49</f>
        <v>1543.22019</v>
      </c>
      <c r="L49" s="432" t="n">
        <v>0</v>
      </c>
      <c r="M49" s="432" t="n">
        <f aca="false">E49-I49</f>
        <v>1388.89817</v>
      </c>
      <c r="N49" s="432" t="n">
        <f aca="false">F49-J49</f>
        <v>154.32202</v>
      </c>
    </row>
    <row r="50" s="433" customFormat="true" ht="31.5" hidden="false" customHeight="false" outlineLevel="0" collapsed="false">
      <c r="A50" s="430"/>
      <c r="B50" s="439" t="s">
        <v>1121</v>
      </c>
      <c r="C50" s="440" t="n">
        <f aca="false">D50+E50+F50</f>
        <v>1146.46931</v>
      </c>
      <c r="D50" s="440" t="n">
        <v>0</v>
      </c>
      <c r="E50" s="440" t="n">
        <v>1031.82237</v>
      </c>
      <c r="F50" s="440" t="n">
        <v>114.64694</v>
      </c>
      <c r="G50" s="432" t="n">
        <v>0</v>
      </c>
      <c r="H50" s="432" t="n">
        <v>0</v>
      </c>
      <c r="I50" s="432" t="n">
        <v>0</v>
      </c>
      <c r="J50" s="432" t="n">
        <v>0</v>
      </c>
      <c r="K50" s="442" t="n">
        <f aca="false">N50+M50</f>
        <v>1146.46931</v>
      </c>
      <c r="L50" s="432" t="n">
        <v>0</v>
      </c>
      <c r="M50" s="432" t="n">
        <f aca="false">E50-I50</f>
        <v>1031.82237</v>
      </c>
      <c r="N50" s="432" t="n">
        <f aca="false">F50-J50</f>
        <v>114.64694</v>
      </c>
    </row>
    <row r="51" s="433" customFormat="true" ht="31.5" hidden="false" customHeight="false" outlineLevel="0" collapsed="false">
      <c r="A51" s="430"/>
      <c r="B51" s="439" t="s">
        <v>1122</v>
      </c>
      <c r="C51" s="440" t="n">
        <f aca="false">D51+E51+F51</f>
        <v>1112.1059</v>
      </c>
      <c r="D51" s="440" t="n">
        <v>0</v>
      </c>
      <c r="E51" s="440" t="n">
        <v>1000.89531</v>
      </c>
      <c r="F51" s="440" t="n">
        <v>111.21059</v>
      </c>
      <c r="G51" s="432" t="n">
        <v>0</v>
      </c>
      <c r="H51" s="432" t="n">
        <v>0</v>
      </c>
      <c r="I51" s="432" t="n">
        <v>0</v>
      </c>
      <c r="J51" s="432" t="n">
        <v>0</v>
      </c>
      <c r="K51" s="442" t="n">
        <f aca="false">N51+M51</f>
        <v>1112.1059</v>
      </c>
      <c r="L51" s="432" t="n">
        <v>0</v>
      </c>
      <c r="M51" s="432" t="n">
        <f aca="false">E51-I51</f>
        <v>1000.89531</v>
      </c>
      <c r="N51" s="432" t="n">
        <f aca="false">F51-J51</f>
        <v>111.21059</v>
      </c>
    </row>
    <row r="52" s="433" customFormat="true" ht="31.5" hidden="false" customHeight="false" outlineLevel="0" collapsed="false">
      <c r="A52" s="430"/>
      <c r="B52" s="439" t="s">
        <v>1123</v>
      </c>
      <c r="C52" s="440" t="n">
        <f aca="false">D52+E52+F52</f>
        <v>844.70819</v>
      </c>
      <c r="D52" s="440" t="n">
        <v>0</v>
      </c>
      <c r="E52" s="440" t="n">
        <v>760.23737</v>
      </c>
      <c r="F52" s="440" t="n">
        <v>84.47082</v>
      </c>
      <c r="G52" s="432" t="n">
        <v>0</v>
      </c>
      <c r="H52" s="432" t="n">
        <v>0</v>
      </c>
      <c r="I52" s="432" t="n">
        <v>0</v>
      </c>
      <c r="J52" s="432" t="n">
        <v>0</v>
      </c>
      <c r="K52" s="442" t="n">
        <f aca="false">N52+M52</f>
        <v>844.70819</v>
      </c>
      <c r="L52" s="432" t="n">
        <v>0</v>
      </c>
      <c r="M52" s="432" t="n">
        <f aca="false">E52-I52</f>
        <v>760.23737</v>
      </c>
      <c r="N52" s="432" t="n">
        <f aca="false">F52-J52</f>
        <v>84.47082</v>
      </c>
    </row>
    <row r="53" s="438" customFormat="true" ht="31.5" hidden="false" customHeight="false" outlineLevel="0" collapsed="false">
      <c r="A53" s="435"/>
      <c r="B53" s="436" t="s">
        <v>1124</v>
      </c>
      <c r="C53" s="437" t="n">
        <f aca="false">E53+F53</f>
        <v>4858.5</v>
      </c>
      <c r="D53" s="437" t="n">
        <v>0</v>
      </c>
      <c r="E53" s="437" t="n">
        <v>0</v>
      </c>
      <c r="F53" s="437" t="n">
        <f aca="false">SUM(F54:F68)</f>
        <v>4858.5</v>
      </c>
      <c r="G53" s="437" t="n">
        <f aca="false">SUM(G54:G68)</f>
        <v>4349.6</v>
      </c>
      <c r="H53" s="437" t="n">
        <v>0</v>
      </c>
      <c r="I53" s="437" t="n">
        <v>0</v>
      </c>
      <c r="J53" s="437" t="n">
        <f aca="false">SUM(J54:J68)</f>
        <v>4349.6</v>
      </c>
      <c r="K53" s="437" t="n">
        <f aca="false">SUM(K54:K68)</f>
        <v>508.9</v>
      </c>
      <c r="L53" s="437" t="n">
        <v>0</v>
      </c>
      <c r="M53" s="437" t="n">
        <v>0</v>
      </c>
      <c r="N53" s="437" t="n">
        <f aca="false">SUM(N54:N68)</f>
        <v>508.9</v>
      </c>
    </row>
    <row r="54" s="433" customFormat="true" ht="31.5" hidden="false" customHeight="false" outlineLevel="0" collapsed="false">
      <c r="A54" s="430"/>
      <c r="B54" s="439" t="s">
        <v>1125</v>
      </c>
      <c r="C54" s="440" t="n">
        <f aca="false">E54+F54</f>
        <v>387.4</v>
      </c>
      <c r="D54" s="440" t="n">
        <v>0</v>
      </c>
      <c r="E54" s="440" t="n">
        <v>0</v>
      </c>
      <c r="F54" s="440" t="n">
        <v>387.4</v>
      </c>
      <c r="G54" s="440" t="n">
        <f aca="false">I54+J54</f>
        <v>387.4</v>
      </c>
      <c r="H54" s="440" t="n">
        <v>0</v>
      </c>
      <c r="I54" s="440" t="n">
        <v>0</v>
      </c>
      <c r="J54" s="440" t="n">
        <v>387.4</v>
      </c>
      <c r="K54" s="442" t="n">
        <f aca="false">N54</f>
        <v>0</v>
      </c>
      <c r="L54" s="432" t="n">
        <v>0</v>
      </c>
      <c r="M54" s="432" t="n">
        <f aca="false">E54-I54</f>
        <v>0</v>
      </c>
      <c r="N54" s="432" t="n">
        <f aca="false">F54-J54</f>
        <v>0</v>
      </c>
    </row>
    <row r="55" s="433" customFormat="true" ht="31.5" hidden="false" customHeight="false" outlineLevel="0" collapsed="false">
      <c r="A55" s="430"/>
      <c r="B55" s="439" t="s">
        <v>1126</v>
      </c>
      <c r="C55" s="440" t="n">
        <f aca="false">E55+F55</f>
        <v>435.6</v>
      </c>
      <c r="D55" s="440" t="n">
        <v>0</v>
      </c>
      <c r="E55" s="440" t="n">
        <v>0</v>
      </c>
      <c r="F55" s="440" t="n">
        <v>435.6</v>
      </c>
      <c r="G55" s="440" t="n">
        <f aca="false">I55+J55</f>
        <v>435.6</v>
      </c>
      <c r="H55" s="440" t="n">
        <v>0</v>
      </c>
      <c r="I55" s="440" t="n">
        <v>0</v>
      </c>
      <c r="J55" s="440" t="n">
        <v>435.6</v>
      </c>
      <c r="K55" s="442" t="n">
        <f aca="false">N55</f>
        <v>0</v>
      </c>
      <c r="L55" s="432" t="n">
        <v>0</v>
      </c>
      <c r="M55" s="432" t="n">
        <f aca="false">E55-I55</f>
        <v>0</v>
      </c>
      <c r="N55" s="432" t="n">
        <f aca="false">F55-J55</f>
        <v>0</v>
      </c>
    </row>
    <row r="56" s="433" customFormat="true" ht="31.5" hidden="false" customHeight="false" outlineLevel="0" collapsed="false">
      <c r="A56" s="430"/>
      <c r="B56" s="439" t="s">
        <v>1127</v>
      </c>
      <c r="C56" s="440" t="n">
        <f aca="false">E56+F56</f>
        <v>387.5</v>
      </c>
      <c r="D56" s="440" t="n">
        <v>0</v>
      </c>
      <c r="E56" s="440" t="n">
        <v>0</v>
      </c>
      <c r="F56" s="440" t="n">
        <v>387.5</v>
      </c>
      <c r="G56" s="432" t="n">
        <v>0</v>
      </c>
      <c r="H56" s="432" t="n">
        <v>0</v>
      </c>
      <c r="I56" s="432" t="n">
        <v>0</v>
      </c>
      <c r="J56" s="432" t="n">
        <v>0</v>
      </c>
      <c r="K56" s="442" t="n">
        <f aca="false">N56</f>
        <v>387.5</v>
      </c>
      <c r="L56" s="432" t="n">
        <v>0</v>
      </c>
      <c r="M56" s="432" t="n">
        <f aca="false">E56-I56</f>
        <v>0</v>
      </c>
      <c r="N56" s="432" t="n">
        <f aca="false">F56-J56</f>
        <v>387.5</v>
      </c>
    </row>
    <row r="57" s="433" customFormat="true" ht="31.5" hidden="false" customHeight="false" outlineLevel="0" collapsed="false">
      <c r="A57" s="430"/>
      <c r="B57" s="439" t="s">
        <v>1128</v>
      </c>
      <c r="C57" s="440" t="n">
        <f aca="false">E57+F57</f>
        <v>599.5</v>
      </c>
      <c r="D57" s="440" t="n">
        <v>0</v>
      </c>
      <c r="E57" s="440" t="n">
        <v>0</v>
      </c>
      <c r="F57" s="440" t="n">
        <v>599.5</v>
      </c>
      <c r="G57" s="440" t="n">
        <f aca="false">I57+J57</f>
        <v>599.5</v>
      </c>
      <c r="H57" s="440" t="n">
        <v>0</v>
      </c>
      <c r="I57" s="440" t="n">
        <v>0</v>
      </c>
      <c r="J57" s="440" t="n">
        <v>599.5</v>
      </c>
      <c r="K57" s="442" t="n">
        <f aca="false">N57</f>
        <v>0</v>
      </c>
      <c r="L57" s="432" t="n">
        <v>0</v>
      </c>
      <c r="M57" s="432" t="n">
        <f aca="false">E57-I57</f>
        <v>0</v>
      </c>
      <c r="N57" s="432" t="n">
        <f aca="false">F57-J57</f>
        <v>0</v>
      </c>
    </row>
    <row r="58" s="433" customFormat="true" ht="31.5" hidden="false" customHeight="false" outlineLevel="0" collapsed="false">
      <c r="A58" s="430"/>
      <c r="B58" s="439" t="s">
        <v>1129</v>
      </c>
      <c r="C58" s="440" t="n">
        <f aca="false">E58+F58</f>
        <v>113.4</v>
      </c>
      <c r="D58" s="440" t="n">
        <v>0</v>
      </c>
      <c r="E58" s="440" t="n">
        <v>0</v>
      </c>
      <c r="F58" s="440" t="n">
        <v>113.4</v>
      </c>
      <c r="G58" s="440" t="n">
        <f aca="false">I58+J58</f>
        <v>113.4</v>
      </c>
      <c r="H58" s="440" t="n">
        <v>0</v>
      </c>
      <c r="I58" s="440" t="n">
        <v>0</v>
      </c>
      <c r="J58" s="440" t="n">
        <v>113.4</v>
      </c>
      <c r="K58" s="442" t="n">
        <f aca="false">N58</f>
        <v>0</v>
      </c>
      <c r="L58" s="432" t="n">
        <v>0</v>
      </c>
      <c r="M58" s="432" t="n">
        <f aca="false">E58-I58</f>
        <v>0</v>
      </c>
      <c r="N58" s="432" t="n">
        <f aca="false">F58-J58</f>
        <v>0</v>
      </c>
    </row>
    <row r="59" s="433" customFormat="true" ht="31.5" hidden="false" customHeight="false" outlineLevel="0" collapsed="false">
      <c r="A59" s="430"/>
      <c r="B59" s="439" t="s">
        <v>1130</v>
      </c>
      <c r="C59" s="440" t="n">
        <f aca="false">E59+F59</f>
        <v>125.8</v>
      </c>
      <c r="D59" s="440" t="n">
        <v>0</v>
      </c>
      <c r="E59" s="440" t="n">
        <v>0</v>
      </c>
      <c r="F59" s="440" t="n">
        <v>125.8</v>
      </c>
      <c r="G59" s="440" t="n">
        <f aca="false">I59+J59</f>
        <v>125.8</v>
      </c>
      <c r="H59" s="440" t="n">
        <v>0</v>
      </c>
      <c r="I59" s="440" t="n">
        <v>0</v>
      </c>
      <c r="J59" s="440" t="n">
        <v>125.8</v>
      </c>
      <c r="K59" s="442" t="n">
        <f aca="false">N59</f>
        <v>0</v>
      </c>
      <c r="L59" s="432" t="n">
        <v>0</v>
      </c>
      <c r="M59" s="432" t="n">
        <f aca="false">E59-I59</f>
        <v>0</v>
      </c>
      <c r="N59" s="432" t="n">
        <f aca="false">F59-J59</f>
        <v>0</v>
      </c>
    </row>
    <row r="60" s="433" customFormat="true" ht="31.5" hidden="false" customHeight="false" outlineLevel="0" collapsed="false">
      <c r="A60" s="430"/>
      <c r="B60" s="439" t="s">
        <v>1131</v>
      </c>
      <c r="C60" s="440" t="n">
        <f aca="false">E60+F60</f>
        <v>115.8</v>
      </c>
      <c r="D60" s="440" t="n">
        <v>0</v>
      </c>
      <c r="E60" s="440" t="n">
        <v>0</v>
      </c>
      <c r="F60" s="440" t="n">
        <v>115.8</v>
      </c>
      <c r="G60" s="440" t="n">
        <f aca="false">I60+J60</f>
        <v>115.8</v>
      </c>
      <c r="H60" s="440" t="n">
        <v>0</v>
      </c>
      <c r="I60" s="440" t="n">
        <v>0</v>
      </c>
      <c r="J60" s="440" t="n">
        <v>115.8</v>
      </c>
      <c r="K60" s="442" t="n">
        <f aca="false">N60</f>
        <v>0</v>
      </c>
      <c r="L60" s="432" t="n">
        <v>0</v>
      </c>
      <c r="M60" s="432" t="n">
        <f aca="false">E60-I60</f>
        <v>0</v>
      </c>
      <c r="N60" s="432" t="n">
        <f aca="false">F60-J60</f>
        <v>0</v>
      </c>
    </row>
    <row r="61" s="433" customFormat="true" ht="47.25" hidden="false" customHeight="false" outlineLevel="0" collapsed="false">
      <c r="A61" s="430"/>
      <c r="B61" s="439" t="s">
        <v>1132</v>
      </c>
      <c r="C61" s="440" t="n">
        <f aca="false">E61+F61</f>
        <v>326.7</v>
      </c>
      <c r="D61" s="440" t="n">
        <v>0</v>
      </c>
      <c r="E61" s="440" t="n">
        <v>0</v>
      </c>
      <c r="F61" s="440" t="n">
        <v>326.7</v>
      </c>
      <c r="G61" s="440" t="n">
        <f aca="false">I61+J61</f>
        <v>326.7</v>
      </c>
      <c r="H61" s="440" t="n">
        <v>0</v>
      </c>
      <c r="I61" s="440" t="n">
        <v>0</v>
      </c>
      <c r="J61" s="440" t="n">
        <v>326.7</v>
      </c>
      <c r="K61" s="442" t="n">
        <f aca="false">N61</f>
        <v>0</v>
      </c>
      <c r="L61" s="432" t="n">
        <v>0</v>
      </c>
      <c r="M61" s="432" t="n">
        <f aca="false">E61-I61</f>
        <v>0</v>
      </c>
      <c r="N61" s="432" t="n">
        <f aca="false">F61-J61</f>
        <v>0</v>
      </c>
    </row>
    <row r="62" s="433" customFormat="true" ht="15.75" hidden="false" customHeight="false" outlineLevel="0" collapsed="false">
      <c r="A62" s="430"/>
      <c r="B62" s="439" t="s">
        <v>1133</v>
      </c>
      <c r="C62" s="440" t="n">
        <f aca="false">E62+F62</f>
        <v>89.2</v>
      </c>
      <c r="D62" s="440" t="n">
        <v>0</v>
      </c>
      <c r="E62" s="440" t="n">
        <v>0</v>
      </c>
      <c r="F62" s="440" t="n">
        <v>89.2</v>
      </c>
      <c r="G62" s="440" t="n">
        <f aca="false">I62+J62</f>
        <v>89.2</v>
      </c>
      <c r="H62" s="440" t="n">
        <v>0</v>
      </c>
      <c r="I62" s="440" t="n">
        <v>0</v>
      </c>
      <c r="J62" s="440" t="n">
        <v>89.2</v>
      </c>
      <c r="K62" s="442" t="n">
        <f aca="false">N62</f>
        <v>0</v>
      </c>
      <c r="L62" s="432" t="n">
        <v>0</v>
      </c>
      <c r="M62" s="432" t="n">
        <f aca="false">E62-I62</f>
        <v>0</v>
      </c>
      <c r="N62" s="432" t="n">
        <f aca="false">F62-J62</f>
        <v>0</v>
      </c>
    </row>
    <row r="63" s="433" customFormat="true" ht="31.5" hidden="false" customHeight="false" outlineLevel="0" collapsed="false">
      <c r="A63" s="430"/>
      <c r="B63" s="439" t="s">
        <v>1134</v>
      </c>
      <c r="C63" s="440" t="n">
        <f aca="false">E63+F63</f>
        <v>158.6</v>
      </c>
      <c r="D63" s="440" t="n">
        <v>0</v>
      </c>
      <c r="E63" s="440" t="n">
        <v>0</v>
      </c>
      <c r="F63" s="440" t="n">
        <v>158.6</v>
      </c>
      <c r="G63" s="440" t="n">
        <f aca="false">I63+J63</f>
        <v>158.6</v>
      </c>
      <c r="H63" s="440" t="n">
        <v>0</v>
      </c>
      <c r="I63" s="440" t="n">
        <v>0</v>
      </c>
      <c r="J63" s="440" t="n">
        <v>158.6</v>
      </c>
      <c r="K63" s="442" t="n">
        <f aca="false">N63</f>
        <v>0</v>
      </c>
      <c r="L63" s="432" t="n">
        <v>0</v>
      </c>
      <c r="M63" s="432" t="n">
        <f aca="false">E63-I63</f>
        <v>0</v>
      </c>
      <c r="N63" s="432" t="n">
        <f aca="false">F63-J63</f>
        <v>0</v>
      </c>
    </row>
    <row r="64" s="433" customFormat="true" ht="31.5" hidden="false" customHeight="false" outlineLevel="0" collapsed="false">
      <c r="A64" s="430"/>
      <c r="B64" s="439" t="s">
        <v>1135</v>
      </c>
      <c r="C64" s="440" t="n">
        <f aca="false">E64+F64</f>
        <v>121.4</v>
      </c>
      <c r="D64" s="440" t="n">
        <v>0</v>
      </c>
      <c r="E64" s="440" t="n">
        <v>0</v>
      </c>
      <c r="F64" s="440" t="n">
        <v>121.4</v>
      </c>
      <c r="G64" s="432" t="n">
        <v>0</v>
      </c>
      <c r="H64" s="432" t="n">
        <v>0</v>
      </c>
      <c r="I64" s="432" t="n">
        <v>0</v>
      </c>
      <c r="J64" s="432" t="n">
        <v>0</v>
      </c>
      <c r="K64" s="442" t="n">
        <f aca="false">N64</f>
        <v>121.4</v>
      </c>
      <c r="L64" s="432" t="n">
        <v>0</v>
      </c>
      <c r="M64" s="432" t="n">
        <f aca="false">E64-I64</f>
        <v>0</v>
      </c>
      <c r="N64" s="432" t="n">
        <f aca="false">F64-J64</f>
        <v>121.4</v>
      </c>
    </row>
    <row r="65" s="433" customFormat="true" ht="31.5" hidden="false" customHeight="false" outlineLevel="0" collapsed="false">
      <c r="A65" s="430"/>
      <c r="B65" s="439" t="s">
        <v>1136</v>
      </c>
      <c r="C65" s="440" t="n">
        <f aca="false">E65+F65</f>
        <v>600</v>
      </c>
      <c r="D65" s="440" t="n">
        <v>0</v>
      </c>
      <c r="E65" s="440" t="n">
        <v>0</v>
      </c>
      <c r="F65" s="440" t="n">
        <v>600</v>
      </c>
      <c r="G65" s="440" t="n">
        <f aca="false">I65+J65</f>
        <v>600</v>
      </c>
      <c r="H65" s="440" t="n">
        <v>0</v>
      </c>
      <c r="I65" s="440" t="n">
        <v>0</v>
      </c>
      <c r="J65" s="440" t="n">
        <v>600</v>
      </c>
      <c r="K65" s="442" t="n">
        <f aca="false">N65</f>
        <v>0</v>
      </c>
      <c r="L65" s="432" t="n">
        <v>0</v>
      </c>
      <c r="M65" s="432" t="n">
        <f aca="false">E65-I65</f>
        <v>0</v>
      </c>
      <c r="N65" s="432" t="n">
        <f aca="false">F65-J65</f>
        <v>0</v>
      </c>
    </row>
    <row r="66" s="433" customFormat="true" ht="31.5" hidden="false" customHeight="false" outlineLevel="0" collapsed="false">
      <c r="A66" s="430"/>
      <c r="B66" s="439" t="s">
        <v>1137</v>
      </c>
      <c r="C66" s="440" t="n">
        <f aca="false">E66+F66</f>
        <v>600</v>
      </c>
      <c r="D66" s="440" t="n">
        <v>0</v>
      </c>
      <c r="E66" s="440" t="n">
        <v>0</v>
      </c>
      <c r="F66" s="440" t="n">
        <v>600</v>
      </c>
      <c r="G66" s="440" t="n">
        <f aca="false">I66+J66</f>
        <v>600</v>
      </c>
      <c r="H66" s="440" t="n">
        <v>0</v>
      </c>
      <c r="I66" s="440" t="n">
        <v>0</v>
      </c>
      <c r="J66" s="440" t="n">
        <v>600</v>
      </c>
      <c r="K66" s="442" t="n">
        <f aca="false">N66</f>
        <v>0</v>
      </c>
      <c r="L66" s="432" t="n">
        <v>0</v>
      </c>
      <c r="M66" s="432" t="n">
        <f aca="false">E66-I66</f>
        <v>0</v>
      </c>
      <c r="N66" s="432" t="n">
        <f aca="false">F66-J66</f>
        <v>0</v>
      </c>
    </row>
    <row r="67" s="433" customFormat="true" ht="47.25" hidden="false" customHeight="false" outlineLevel="0" collapsed="false">
      <c r="A67" s="430"/>
      <c r="B67" s="439" t="s">
        <v>1138</v>
      </c>
      <c r="C67" s="440" t="n">
        <f aca="false">E67+F67</f>
        <v>598.5</v>
      </c>
      <c r="D67" s="440" t="n">
        <v>0</v>
      </c>
      <c r="E67" s="440" t="n">
        <v>0</v>
      </c>
      <c r="F67" s="440" t="n">
        <v>598.5</v>
      </c>
      <c r="G67" s="432" t="n">
        <v>598.5</v>
      </c>
      <c r="H67" s="432" t="n">
        <v>0</v>
      </c>
      <c r="I67" s="432" t="n">
        <v>0</v>
      </c>
      <c r="J67" s="432" t="n">
        <v>598.5</v>
      </c>
      <c r="K67" s="442" t="n">
        <f aca="false">N67</f>
        <v>0</v>
      </c>
      <c r="L67" s="432" t="n">
        <v>0</v>
      </c>
      <c r="M67" s="432" t="n">
        <f aca="false">E67-I67</f>
        <v>0</v>
      </c>
      <c r="N67" s="432" t="n">
        <f aca="false">F67-J67</f>
        <v>0</v>
      </c>
    </row>
    <row r="68" s="433" customFormat="true" ht="31.5" hidden="false" customHeight="false" outlineLevel="0" collapsed="false">
      <c r="A68" s="430"/>
      <c r="B68" s="439" t="s">
        <v>1139</v>
      </c>
      <c r="C68" s="440" t="n">
        <f aca="false">E68+F68</f>
        <v>199.1</v>
      </c>
      <c r="D68" s="440" t="n">
        <v>0</v>
      </c>
      <c r="E68" s="440" t="n">
        <v>0</v>
      </c>
      <c r="F68" s="440" t="n">
        <v>199.1</v>
      </c>
      <c r="G68" s="440" t="n">
        <f aca="false">I68+J68</f>
        <v>199.1</v>
      </c>
      <c r="H68" s="440" t="n">
        <v>0</v>
      </c>
      <c r="I68" s="440" t="n">
        <v>0</v>
      </c>
      <c r="J68" s="440" t="n">
        <v>199.1</v>
      </c>
      <c r="K68" s="442" t="n">
        <f aca="false">N68</f>
        <v>0</v>
      </c>
      <c r="L68" s="432" t="n">
        <v>0</v>
      </c>
      <c r="M68" s="432" t="n">
        <f aca="false">E68-I68</f>
        <v>0</v>
      </c>
      <c r="N68" s="432" t="n">
        <f aca="false">F68-J68</f>
        <v>0</v>
      </c>
    </row>
    <row r="69" s="438" customFormat="true" ht="31.5" hidden="false" customHeight="false" outlineLevel="0" collapsed="false">
      <c r="A69" s="435"/>
      <c r="B69" s="436" t="s">
        <v>1140</v>
      </c>
      <c r="C69" s="437" t="n">
        <f aca="false">F69</f>
        <v>9637.7</v>
      </c>
      <c r="D69" s="437" t="n">
        <v>0</v>
      </c>
      <c r="E69" s="437" t="n">
        <v>0</v>
      </c>
      <c r="F69" s="437" t="n">
        <f aca="false">SUM(F70:F88)</f>
        <v>9637.7</v>
      </c>
      <c r="G69" s="437" t="n">
        <f aca="false">J69</f>
        <v>2240.64762</v>
      </c>
      <c r="H69" s="437" t="n">
        <v>0</v>
      </c>
      <c r="I69" s="437" t="n">
        <v>0</v>
      </c>
      <c r="J69" s="437" t="n">
        <f aca="false">SUM(J70:J88)</f>
        <v>2240.64762</v>
      </c>
      <c r="K69" s="437" t="n">
        <f aca="false">N69</f>
        <v>7397.05238</v>
      </c>
      <c r="L69" s="437" t="n">
        <v>0</v>
      </c>
      <c r="M69" s="437" t="n">
        <v>0</v>
      </c>
      <c r="N69" s="437" t="n">
        <f aca="false">SUM(N70:N88)</f>
        <v>7397.05238</v>
      </c>
    </row>
    <row r="70" s="433" customFormat="true" ht="31.5" hidden="false" customHeight="false" outlineLevel="0" collapsed="false">
      <c r="A70" s="430"/>
      <c r="B70" s="439" t="s">
        <v>1141</v>
      </c>
      <c r="C70" s="440" t="n">
        <f aca="false">F70</f>
        <v>1786.6</v>
      </c>
      <c r="D70" s="440" t="n">
        <v>0</v>
      </c>
      <c r="E70" s="440" t="n">
        <v>0</v>
      </c>
      <c r="F70" s="440" t="n">
        <v>1786.6</v>
      </c>
      <c r="G70" s="432" t="n">
        <v>0</v>
      </c>
      <c r="H70" s="432" t="n">
        <v>0</v>
      </c>
      <c r="I70" s="432" t="n">
        <v>0</v>
      </c>
      <c r="J70" s="432" t="n">
        <v>0</v>
      </c>
      <c r="K70" s="442" t="n">
        <f aca="false">N70</f>
        <v>1786.6</v>
      </c>
      <c r="L70" s="432" t="n">
        <f aca="false">D70-H70</f>
        <v>0</v>
      </c>
      <c r="M70" s="432" t="n">
        <f aca="false">E70-I70</f>
        <v>0</v>
      </c>
      <c r="N70" s="432" t="n">
        <f aca="false">F70-J70</f>
        <v>1786.6</v>
      </c>
    </row>
    <row r="71" s="433" customFormat="true" ht="31.5" hidden="false" customHeight="false" outlineLevel="0" collapsed="false">
      <c r="A71" s="430"/>
      <c r="B71" s="439" t="s">
        <v>1142</v>
      </c>
      <c r="C71" s="440" t="n">
        <f aca="false">F71</f>
        <v>577.7</v>
      </c>
      <c r="D71" s="440" t="n">
        <v>0</v>
      </c>
      <c r="E71" s="440" t="n">
        <v>0</v>
      </c>
      <c r="F71" s="440" t="n">
        <v>577.7</v>
      </c>
      <c r="G71" s="432" t="n">
        <v>577.7</v>
      </c>
      <c r="H71" s="432" t="n">
        <v>0</v>
      </c>
      <c r="I71" s="432" t="n">
        <v>0</v>
      </c>
      <c r="J71" s="432" t="n">
        <v>577.7</v>
      </c>
      <c r="K71" s="442" t="n">
        <f aca="false">N71</f>
        <v>0</v>
      </c>
      <c r="L71" s="432" t="n">
        <f aca="false">D71-H71</f>
        <v>0</v>
      </c>
      <c r="M71" s="432" t="n">
        <f aca="false">E71-I71</f>
        <v>0</v>
      </c>
      <c r="N71" s="432" t="n">
        <f aca="false">F71-J71</f>
        <v>0</v>
      </c>
    </row>
    <row r="72" s="433" customFormat="true" ht="31.5" hidden="false" customHeight="false" outlineLevel="0" collapsed="false">
      <c r="A72" s="430"/>
      <c r="B72" s="439" t="s">
        <v>1143</v>
      </c>
      <c r="C72" s="440" t="n">
        <f aca="false">F72</f>
        <v>204.4</v>
      </c>
      <c r="D72" s="440" t="n">
        <v>0</v>
      </c>
      <c r="E72" s="440" t="n">
        <v>0</v>
      </c>
      <c r="F72" s="440" t="n">
        <v>204.4</v>
      </c>
      <c r="G72" s="440" t="n">
        <f aca="false">J72</f>
        <v>204.4</v>
      </c>
      <c r="H72" s="440" t="n">
        <v>0</v>
      </c>
      <c r="I72" s="440" t="n">
        <v>0</v>
      </c>
      <c r="J72" s="440" t="n">
        <v>204.4</v>
      </c>
      <c r="K72" s="442" t="n">
        <f aca="false">N72</f>
        <v>0</v>
      </c>
      <c r="L72" s="432" t="n">
        <f aca="false">D72-H72</f>
        <v>0</v>
      </c>
      <c r="M72" s="432" t="n">
        <f aca="false">E72-I72</f>
        <v>0</v>
      </c>
      <c r="N72" s="432" t="n">
        <f aca="false">F72-J72</f>
        <v>0</v>
      </c>
    </row>
    <row r="73" s="433" customFormat="true" ht="31.5" hidden="false" customHeight="false" outlineLevel="0" collapsed="false">
      <c r="A73" s="430"/>
      <c r="B73" s="439" t="s">
        <v>1144</v>
      </c>
      <c r="C73" s="440" t="n">
        <f aca="false">F73</f>
        <v>75.9</v>
      </c>
      <c r="D73" s="440" t="n">
        <v>0</v>
      </c>
      <c r="E73" s="440" t="n">
        <v>0</v>
      </c>
      <c r="F73" s="440" t="n">
        <v>75.9</v>
      </c>
      <c r="G73" s="432" t="n">
        <v>0</v>
      </c>
      <c r="H73" s="432" t="n">
        <v>0</v>
      </c>
      <c r="I73" s="432" t="n">
        <v>0</v>
      </c>
      <c r="J73" s="432" t="n">
        <v>0</v>
      </c>
      <c r="K73" s="442" t="n">
        <f aca="false">N73</f>
        <v>75.9</v>
      </c>
      <c r="L73" s="432" t="n">
        <f aca="false">D73-H73</f>
        <v>0</v>
      </c>
      <c r="M73" s="432" t="n">
        <f aca="false">E73-I73</f>
        <v>0</v>
      </c>
      <c r="N73" s="432" t="n">
        <f aca="false">F73-J73</f>
        <v>75.9</v>
      </c>
    </row>
    <row r="74" s="433" customFormat="true" ht="47.25" hidden="false" customHeight="false" outlineLevel="0" collapsed="false">
      <c r="A74" s="430"/>
      <c r="B74" s="439" t="s">
        <v>1145</v>
      </c>
      <c r="C74" s="440" t="n">
        <f aca="false">F74</f>
        <v>424.3</v>
      </c>
      <c r="D74" s="440" t="n">
        <v>0</v>
      </c>
      <c r="E74" s="440" t="n">
        <v>0</v>
      </c>
      <c r="F74" s="440" t="n">
        <v>424.3</v>
      </c>
      <c r="G74" s="432" t="n">
        <v>424.3</v>
      </c>
      <c r="H74" s="432" t="n">
        <v>0</v>
      </c>
      <c r="I74" s="432" t="n">
        <v>0</v>
      </c>
      <c r="J74" s="432" t="n">
        <v>424.3</v>
      </c>
      <c r="K74" s="442" t="n">
        <f aca="false">N74</f>
        <v>0</v>
      </c>
      <c r="L74" s="432" t="n">
        <f aca="false">D74-H74</f>
        <v>0</v>
      </c>
      <c r="M74" s="432" t="n">
        <f aca="false">E74-I74</f>
        <v>0</v>
      </c>
      <c r="N74" s="432" t="n">
        <f aca="false">F74-J74</f>
        <v>0</v>
      </c>
    </row>
    <row r="75" s="433" customFormat="true" ht="15.75" hidden="false" customHeight="false" outlineLevel="0" collapsed="false">
      <c r="A75" s="430"/>
      <c r="B75" s="439" t="s">
        <v>1146</v>
      </c>
      <c r="C75" s="440" t="n">
        <f aca="false">F75</f>
        <v>374.6</v>
      </c>
      <c r="D75" s="440" t="n">
        <v>0</v>
      </c>
      <c r="E75" s="440" t="n">
        <v>0</v>
      </c>
      <c r="F75" s="440" t="n">
        <v>374.6</v>
      </c>
      <c r="G75" s="432" t="n">
        <v>374.6</v>
      </c>
      <c r="H75" s="432" t="n">
        <v>0</v>
      </c>
      <c r="I75" s="432" t="n">
        <v>0</v>
      </c>
      <c r="J75" s="432" t="n">
        <v>374.6</v>
      </c>
      <c r="K75" s="442" t="n">
        <f aca="false">N75</f>
        <v>0</v>
      </c>
      <c r="L75" s="432" t="n">
        <f aca="false">D75-H75</f>
        <v>0</v>
      </c>
      <c r="M75" s="432" t="n">
        <f aca="false">E75-I75</f>
        <v>0</v>
      </c>
      <c r="N75" s="432" t="n">
        <f aca="false">F75-J75</f>
        <v>0</v>
      </c>
    </row>
    <row r="76" s="433" customFormat="true" ht="31.5" hidden="false" customHeight="false" outlineLevel="0" collapsed="false">
      <c r="A76" s="430"/>
      <c r="B76" s="439" t="s">
        <v>1147</v>
      </c>
      <c r="C76" s="440" t="n">
        <f aca="false">F76</f>
        <v>806.6</v>
      </c>
      <c r="D76" s="440" t="n">
        <v>0</v>
      </c>
      <c r="E76" s="440" t="n">
        <v>0</v>
      </c>
      <c r="F76" s="440" t="n">
        <v>806.6</v>
      </c>
      <c r="G76" s="432" t="n">
        <v>0</v>
      </c>
      <c r="H76" s="432" t="n">
        <v>0</v>
      </c>
      <c r="I76" s="432" t="n">
        <v>0</v>
      </c>
      <c r="J76" s="432" t="n">
        <v>0</v>
      </c>
      <c r="K76" s="442" t="n">
        <f aca="false">N76</f>
        <v>806.6</v>
      </c>
      <c r="L76" s="432" t="n">
        <f aca="false">D76-H76</f>
        <v>0</v>
      </c>
      <c r="M76" s="432" t="n">
        <f aca="false">E76-I76</f>
        <v>0</v>
      </c>
      <c r="N76" s="432" t="n">
        <f aca="false">F76-J76</f>
        <v>806.6</v>
      </c>
    </row>
    <row r="77" s="433" customFormat="true" ht="31.5" hidden="false" customHeight="false" outlineLevel="0" collapsed="false">
      <c r="A77" s="430"/>
      <c r="B77" s="439" t="s">
        <v>1148</v>
      </c>
      <c r="C77" s="440" t="n">
        <f aca="false">F77</f>
        <v>879.4</v>
      </c>
      <c r="D77" s="440" t="n">
        <v>0</v>
      </c>
      <c r="E77" s="440" t="n">
        <v>0</v>
      </c>
      <c r="F77" s="440" t="n">
        <v>879.4</v>
      </c>
      <c r="G77" s="432" t="n">
        <v>0</v>
      </c>
      <c r="H77" s="432" t="n">
        <v>0</v>
      </c>
      <c r="I77" s="432" t="n">
        <v>0</v>
      </c>
      <c r="J77" s="432" t="n">
        <v>0</v>
      </c>
      <c r="K77" s="442" t="n">
        <f aca="false">N77</f>
        <v>879.4</v>
      </c>
      <c r="L77" s="432" t="n">
        <f aca="false">D77-H77</f>
        <v>0</v>
      </c>
      <c r="M77" s="432" t="n">
        <f aca="false">E77-I77</f>
        <v>0</v>
      </c>
      <c r="N77" s="432" t="n">
        <f aca="false">F77-J77</f>
        <v>879.4</v>
      </c>
    </row>
    <row r="78" s="433" customFormat="true" ht="31.5" hidden="false" customHeight="false" outlineLevel="0" collapsed="false">
      <c r="A78" s="430"/>
      <c r="B78" s="439" t="s">
        <v>1149</v>
      </c>
      <c r="C78" s="440" t="n">
        <f aca="false">F78</f>
        <v>526.3</v>
      </c>
      <c r="D78" s="440" t="n">
        <v>0</v>
      </c>
      <c r="E78" s="440" t="n">
        <v>0</v>
      </c>
      <c r="F78" s="440" t="n">
        <v>526.3</v>
      </c>
      <c r="G78" s="432" t="n">
        <v>0</v>
      </c>
      <c r="H78" s="432" t="n">
        <v>0</v>
      </c>
      <c r="I78" s="432" t="n">
        <v>0</v>
      </c>
      <c r="J78" s="432" t="n">
        <v>0</v>
      </c>
      <c r="K78" s="442" t="n">
        <f aca="false">N78</f>
        <v>526.3</v>
      </c>
      <c r="L78" s="432" t="n">
        <f aca="false">D78-H78</f>
        <v>0</v>
      </c>
      <c r="M78" s="432" t="n">
        <f aca="false">E78-I78</f>
        <v>0</v>
      </c>
      <c r="N78" s="432" t="n">
        <f aca="false">F78-J78</f>
        <v>526.3</v>
      </c>
    </row>
    <row r="79" s="433" customFormat="true" ht="15.75" hidden="false" customHeight="false" outlineLevel="0" collapsed="false">
      <c r="A79" s="430"/>
      <c r="B79" s="439" t="s">
        <v>1150</v>
      </c>
      <c r="C79" s="440" t="n">
        <f aca="false">F79</f>
        <v>493.7</v>
      </c>
      <c r="D79" s="440" t="n">
        <v>0</v>
      </c>
      <c r="E79" s="440" t="n">
        <v>0</v>
      </c>
      <c r="F79" s="440" t="n">
        <v>493.7</v>
      </c>
      <c r="G79" s="432" t="n">
        <v>0</v>
      </c>
      <c r="H79" s="432" t="n">
        <v>0</v>
      </c>
      <c r="I79" s="432" t="n">
        <v>0</v>
      </c>
      <c r="J79" s="432" t="n">
        <v>0</v>
      </c>
      <c r="K79" s="442" t="n">
        <f aca="false">N79</f>
        <v>493.7</v>
      </c>
      <c r="L79" s="432" t="n">
        <f aca="false">D79-H79</f>
        <v>0</v>
      </c>
      <c r="M79" s="432" t="n">
        <f aca="false">E79-I79</f>
        <v>0</v>
      </c>
      <c r="N79" s="432" t="n">
        <f aca="false">F79-J79</f>
        <v>493.7</v>
      </c>
    </row>
    <row r="80" s="433" customFormat="true" ht="31.5" hidden="false" customHeight="false" outlineLevel="0" collapsed="false">
      <c r="A80" s="430"/>
      <c r="B80" s="439" t="s">
        <v>1151</v>
      </c>
      <c r="C80" s="440" t="n">
        <f aca="false">F80</f>
        <v>167</v>
      </c>
      <c r="D80" s="440" t="n">
        <v>0</v>
      </c>
      <c r="E80" s="440" t="n">
        <v>0</v>
      </c>
      <c r="F80" s="440" t="n">
        <v>167</v>
      </c>
      <c r="G80" s="432" t="n">
        <v>0</v>
      </c>
      <c r="H80" s="432" t="n">
        <v>0</v>
      </c>
      <c r="I80" s="432" t="n">
        <v>0</v>
      </c>
      <c r="J80" s="432" t="n">
        <v>0</v>
      </c>
      <c r="K80" s="442" t="n">
        <f aca="false">N80</f>
        <v>167</v>
      </c>
      <c r="L80" s="432" t="n">
        <f aca="false">D80-H80</f>
        <v>0</v>
      </c>
      <c r="M80" s="432" t="n">
        <f aca="false">E80-I80</f>
        <v>0</v>
      </c>
      <c r="N80" s="432" t="n">
        <f aca="false">F80-J80</f>
        <v>167</v>
      </c>
    </row>
    <row r="81" s="433" customFormat="true" ht="31.5" hidden="false" customHeight="false" outlineLevel="0" collapsed="false">
      <c r="A81" s="430"/>
      <c r="B81" s="439" t="s">
        <v>1152</v>
      </c>
      <c r="C81" s="440" t="n">
        <f aca="false">F81</f>
        <v>493.7</v>
      </c>
      <c r="D81" s="440" t="n">
        <v>0</v>
      </c>
      <c r="E81" s="440" t="n">
        <v>0</v>
      </c>
      <c r="F81" s="440" t="n">
        <v>493.7</v>
      </c>
      <c r="G81" s="432" t="n">
        <v>0</v>
      </c>
      <c r="H81" s="432" t="n">
        <v>0</v>
      </c>
      <c r="I81" s="432" t="n">
        <v>0</v>
      </c>
      <c r="J81" s="432" t="n">
        <v>0</v>
      </c>
      <c r="K81" s="442" t="n">
        <f aca="false">N81</f>
        <v>493.7</v>
      </c>
      <c r="L81" s="432" t="n">
        <f aca="false">D81-H81</f>
        <v>0</v>
      </c>
      <c r="M81" s="432" t="n">
        <f aca="false">E81-I81</f>
        <v>0</v>
      </c>
      <c r="N81" s="432" t="n">
        <f aca="false">F81-J81</f>
        <v>493.7</v>
      </c>
    </row>
    <row r="82" s="433" customFormat="true" ht="31.5" hidden="false" customHeight="false" outlineLevel="0" collapsed="false">
      <c r="A82" s="430"/>
      <c r="B82" s="439" t="s">
        <v>1153</v>
      </c>
      <c r="C82" s="440" t="n">
        <f aca="false">F82</f>
        <v>1441.5</v>
      </c>
      <c r="D82" s="440" t="n">
        <v>0</v>
      </c>
      <c r="E82" s="440" t="n">
        <v>0</v>
      </c>
      <c r="F82" s="440" t="n">
        <v>1441.5</v>
      </c>
      <c r="G82" s="432" t="n">
        <v>0</v>
      </c>
      <c r="H82" s="432" t="n">
        <v>0</v>
      </c>
      <c r="I82" s="432" t="n">
        <v>0</v>
      </c>
      <c r="J82" s="432" t="n">
        <v>0</v>
      </c>
      <c r="K82" s="442" t="n">
        <f aca="false">N82</f>
        <v>1441.5</v>
      </c>
      <c r="L82" s="432" t="n">
        <f aca="false">D82-H82</f>
        <v>0</v>
      </c>
      <c r="M82" s="432" t="n">
        <f aca="false">E82-I82</f>
        <v>0</v>
      </c>
      <c r="N82" s="432" t="n">
        <f aca="false">F82-J82</f>
        <v>1441.5</v>
      </c>
    </row>
    <row r="83" s="433" customFormat="true" ht="31.5" hidden="false" customHeight="false" outlineLevel="0" collapsed="false">
      <c r="A83" s="430"/>
      <c r="B83" s="439" t="s">
        <v>1154</v>
      </c>
      <c r="C83" s="440" t="n">
        <f aca="false">F83</f>
        <v>102.7</v>
      </c>
      <c r="D83" s="440" t="n">
        <v>0</v>
      </c>
      <c r="E83" s="440" t="n">
        <v>0</v>
      </c>
      <c r="F83" s="440" t="n">
        <v>102.7</v>
      </c>
      <c r="G83" s="432" t="n">
        <v>0</v>
      </c>
      <c r="H83" s="432" t="n">
        <v>0</v>
      </c>
      <c r="I83" s="432" t="n">
        <v>0</v>
      </c>
      <c r="J83" s="432" t="n">
        <v>0</v>
      </c>
      <c r="K83" s="442" t="n">
        <f aca="false">N83</f>
        <v>102.7</v>
      </c>
      <c r="L83" s="432" t="n">
        <f aca="false">D83-H83</f>
        <v>0</v>
      </c>
      <c r="M83" s="432" t="n">
        <f aca="false">E83-I83</f>
        <v>0</v>
      </c>
      <c r="N83" s="432" t="n">
        <f aca="false">F83-J83</f>
        <v>102.7</v>
      </c>
    </row>
    <row r="84" s="433" customFormat="true" ht="31.5" hidden="false" customHeight="false" outlineLevel="0" collapsed="false">
      <c r="A84" s="430"/>
      <c r="B84" s="439" t="s">
        <v>1155</v>
      </c>
      <c r="C84" s="440" t="n">
        <f aca="false">F84</f>
        <v>200</v>
      </c>
      <c r="D84" s="440" t="n">
        <v>0</v>
      </c>
      <c r="E84" s="440" t="n">
        <v>0</v>
      </c>
      <c r="F84" s="440" t="n">
        <v>200</v>
      </c>
      <c r="G84" s="440" t="n">
        <f aca="false">J84</f>
        <v>200</v>
      </c>
      <c r="H84" s="440" t="n">
        <v>0</v>
      </c>
      <c r="I84" s="440" t="n">
        <v>0</v>
      </c>
      <c r="J84" s="440" t="n">
        <v>200</v>
      </c>
      <c r="K84" s="442" t="n">
        <f aca="false">N84</f>
        <v>0</v>
      </c>
      <c r="L84" s="432" t="n">
        <f aca="false">D84-H84</f>
        <v>0</v>
      </c>
      <c r="M84" s="432" t="n">
        <f aca="false">E84-I84</f>
        <v>0</v>
      </c>
      <c r="N84" s="432" t="n">
        <f aca="false">F84-J84</f>
        <v>0</v>
      </c>
    </row>
    <row r="85" s="433" customFormat="true" ht="15.75" hidden="false" customHeight="false" outlineLevel="0" collapsed="false">
      <c r="A85" s="430"/>
      <c r="B85" s="439" t="s">
        <v>1156</v>
      </c>
      <c r="C85" s="440" t="n">
        <f aca="false">F85</f>
        <v>600</v>
      </c>
      <c r="D85" s="440" t="n">
        <v>0</v>
      </c>
      <c r="E85" s="440" t="n">
        <v>0</v>
      </c>
      <c r="F85" s="440" t="n">
        <v>600</v>
      </c>
      <c r="G85" s="432" t="n">
        <v>0</v>
      </c>
      <c r="H85" s="432" t="n">
        <v>0</v>
      </c>
      <c r="I85" s="432" t="n">
        <v>0</v>
      </c>
      <c r="J85" s="432" t="n">
        <v>0</v>
      </c>
      <c r="K85" s="442" t="n">
        <f aca="false">N85</f>
        <v>600</v>
      </c>
      <c r="L85" s="432" t="n">
        <f aca="false">D85-H85</f>
        <v>0</v>
      </c>
      <c r="M85" s="432" t="n">
        <f aca="false">E85-I85</f>
        <v>0</v>
      </c>
      <c r="N85" s="432" t="n">
        <f aca="false">F85-J85</f>
        <v>600</v>
      </c>
    </row>
    <row r="86" s="433" customFormat="true" ht="31.5" hidden="false" customHeight="false" outlineLevel="0" collapsed="false">
      <c r="A86" s="430"/>
      <c r="B86" s="439" t="s">
        <v>1157</v>
      </c>
      <c r="C86" s="440" t="n">
        <f aca="false">F86</f>
        <v>93.8</v>
      </c>
      <c r="D86" s="440" t="n">
        <v>0</v>
      </c>
      <c r="E86" s="440" t="n">
        <v>0</v>
      </c>
      <c r="F86" s="440" t="n">
        <v>93.8</v>
      </c>
      <c r="G86" s="432" t="n">
        <v>70.14762</v>
      </c>
      <c r="H86" s="432" t="n">
        <v>0</v>
      </c>
      <c r="I86" s="432" t="n">
        <v>0</v>
      </c>
      <c r="J86" s="432" t="n">
        <v>70.14762</v>
      </c>
      <c r="K86" s="442" t="n">
        <f aca="false">N86</f>
        <v>23.65238</v>
      </c>
      <c r="L86" s="432" t="n">
        <f aca="false">D86-H86</f>
        <v>0</v>
      </c>
      <c r="M86" s="432" t="n">
        <f aca="false">E86-I86</f>
        <v>0</v>
      </c>
      <c r="N86" s="432" t="n">
        <f aca="false">F86-J86</f>
        <v>23.65238</v>
      </c>
    </row>
    <row r="87" s="433" customFormat="true" ht="31.5" hidden="false" customHeight="false" outlineLevel="0" collapsed="false">
      <c r="A87" s="430"/>
      <c r="B87" s="439" t="s">
        <v>1158</v>
      </c>
      <c r="C87" s="440" t="n">
        <f aca="false">F87</f>
        <v>300.3</v>
      </c>
      <c r="D87" s="440" t="n">
        <v>0</v>
      </c>
      <c r="E87" s="440" t="n">
        <v>0</v>
      </c>
      <c r="F87" s="440" t="n">
        <v>300.3</v>
      </c>
      <c r="G87" s="432" t="n">
        <v>300.3</v>
      </c>
      <c r="H87" s="432" t="n">
        <v>0</v>
      </c>
      <c r="I87" s="432" t="n">
        <v>0</v>
      </c>
      <c r="J87" s="432" t="n">
        <v>300.3</v>
      </c>
      <c r="K87" s="442" t="n">
        <f aca="false">N87</f>
        <v>0</v>
      </c>
      <c r="L87" s="432" t="n">
        <f aca="false">D87-H87</f>
        <v>0</v>
      </c>
      <c r="M87" s="432" t="n">
        <f aca="false">E87-I87</f>
        <v>0</v>
      </c>
      <c r="N87" s="432" t="n">
        <f aca="false">F87-J87</f>
        <v>0</v>
      </c>
    </row>
    <row r="88" s="433" customFormat="true" ht="31.5" hidden="false" customHeight="false" outlineLevel="0" collapsed="false">
      <c r="A88" s="430"/>
      <c r="B88" s="439" t="s">
        <v>1159</v>
      </c>
      <c r="C88" s="440" t="n">
        <f aca="false">F88</f>
        <v>89.2</v>
      </c>
      <c r="D88" s="440" t="n">
        <v>0</v>
      </c>
      <c r="E88" s="440" t="n">
        <v>0</v>
      </c>
      <c r="F88" s="440" t="n">
        <v>89.2</v>
      </c>
      <c r="G88" s="432" t="n">
        <v>89.2</v>
      </c>
      <c r="H88" s="432" t="n">
        <v>0</v>
      </c>
      <c r="I88" s="432" t="n">
        <v>0</v>
      </c>
      <c r="J88" s="432" t="n">
        <v>89.2</v>
      </c>
      <c r="K88" s="442" t="n">
        <f aca="false">N88</f>
        <v>0</v>
      </c>
      <c r="L88" s="432" t="n">
        <f aca="false">D88-H88</f>
        <v>0</v>
      </c>
      <c r="M88" s="432" t="n">
        <f aca="false">E88-I88</f>
        <v>0</v>
      </c>
      <c r="N88" s="432" t="n">
        <f aca="false">F88-J88</f>
        <v>0</v>
      </c>
    </row>
    <row r="89" s="429" customFormat="true" ht="15.75" hidden="false" customHeight="false" outlineLevel="0" collapsed="false">
      <c r="A89" s="426" t="s">
        <v>1160</v>
      </c>
      <c r="B89" s="434" t="s">
        <v>1161</v>
      </c>
      <c r="C89" s="428" t="n">
        <f aca="false">E89+F89</f>
        <v>31983.9</v>
      </c>
      <c r="D89" s="428" t="n">
        <v>0</v>
      </c>
      <c r="E89" s="428" t="n">
        <v>0</v>
      </c>
      <c r="F89" s="428" t="n">
        <f aca="false">F90</f>
        <v>31983.9</v>
      </c>
      <c r="G89" s="428" t="n">
        <f aca="false">I89+J89</f>
        <v>11171.7125</v>
      </c>
      <c r="H89" s="428" t="n">
        <v>0</v>
      </c>
      <c r="I89" s="428" t="n">
        <v>0</v>
      </c>
      <c r="J89" s="428" t="n">
        <f aca="false">J90</f>
        <v>11171.7125</v>
      </c>
      <c r="K89" s="428" t="n">
        <f aca="false">M89+N89</f>
        <v>20812.1875</v>
      </c>
      <c r="L89" s="428" t="n">
        <v>0</v>
      </c>
      <c r="M89" s="428" t="n">
        <v>0</v>
      </c>
      <c r="N89" s="428" t="n">
        <f aca="false">N90</f>
        <v>20812.1875</v>
      </c>
    </row>
    <row r="90" s="433" customFormat="true" ht="48.75" hidden="false" customHeight="true" outlineLevel="0" collapsed="false">
      <c r="A90" s="430"/>
      <c r="B90" s="444" t="s">
        <v>1162</v>
      </c>
      <c r="C90" s="432" t="n">
        <f aca="false">E90+F90</f>
        <v>31983.9</v>
      </c>
      <c r="D90" s="432" t="n">
        <v>0</v>
      </c>
      <c r="E90" s="432" t="n">
        <v>0</v>
      </c>
      <c r="F90" s="432" t="n">
        <v>31983.9</v>
      </c>
      <c r="G90" s="432" t="n">
        <f aca="false">I90+J90</f>
        <v>11171.7125</v>
      </c>
      <c r="H90" s="432" t="n">
        <v>0</v>
      </c>
      <c r="I90" s="432" t="n">
        <v>0</v>
      </c>
      <c r="J90" s="432" t="n">
        <v>11171.7125</v>
      </c>
      <c r="K90" s="432" t="n">
        <f aca="false">M90+N90</f>
        <v>20812.1875</v>
      </c>
      <c r="L90" s="432" t="n">
        <v>0</v>
      </c>
      <c r="M90" s="432" t="n">
        <v>0</v>
      </c>
      <c r="N90" s="432" t="n">
        <f aca="false">F90-J90</f>
        <v>20812.1875</v>
      </c>
    </row>
    <row r="91" s="429" customFormat="true" ht="31.5" hidden="false" customHeight="false" outlineLevel="0" collapsed="false">
      <c r="A91" s="426" t="s">
        <v>1163</v>
      </c>
      <c r="B91" s="434" t="s">
        <v>587</v>
      </c>
      <c r="C91" s="428" t="n">
        <f aca="false">E91+F91+D91</f>
        <v>46531.19154</v>
      </c>
      <c r="D91" s="428" t="n">
        <f aca="false">D92</f>
        <v>44446.59416</v>
      </c>
      <c r="E91" s="428" t="n">
        <f aca="false">E92</f>
        <v>1851.94142</v>
      </c>
      <c r="F91" s="428" t="n">
        <f aca="false">F92</f>
        <v>232.65596</v>
      </c>
      <c r="G91" s="428" t="n">
        <f aca="false">I91+J91+H91</f>
        <v>46531.19154</v>
      </c>
      <c r="H91" s="428" t="n">
        <f aca="false">H92</f>
        <v>44446.59416</v>
      </c>
      <c r="I91" s="428" t="n">
        <f aca="false">I92</f>
        <v>1851.94142</v>
      </c>
      <c r="J91" s="428" t="n">
        <f aca="false">J92</f>
        <v>232.65596</v>
      </c>
      <c r="K91" s="428" t="n">
        <f aca="false">M91+N91+L91</f>
        <v>0</v>
      </c>
      <c r="L91" s="428" t="n">
        <f aca="false">L92</f>
        <v>0</v>
      </c>
      <c r="M91" s="428" t="n">
        <f aca="false">M92</f>
        <v>0</v>
      </c>
      <c r="N91" s="428" t="n">
        <f aca="false">N92</f>
        <v>0</v>
      </c>
    </row>
    <row r="92" s="433" customFormat="true" ht="31.5" hidden="false" customHeight="false" outlineLevel="0" collapsed="false">
      <c r="A92" s="430"/>
      <c r="B92" s="444" t="s">
        <v>1164</v>
      </c>
      <c r="C92" s="432" t="n">
        <f aca="false">E92+F92+D92</f>
        <v>46531.19154</v>
      </c>
      <c r="D92" s="432" t="n">
        <v>44446.59416</v>
      </c>
      <c r="E92" s="432" t="n">
        <v>1851.94142</v>
      </c>
      <c r="F92" s="432" t="n">
        <v>232.65596</v>
      </c>
      <c r="G92" s="432" t="n">
        <f aca="false">I92+J92+H92</f>
        <v>46531.19154</v>
      </c>
      <c r="H92" s="432" t="n">
        <v>44446.59416</v>
      </c>
      <c r="I92" s="432" t="n">
        <v>1851.94142</v>
      </c>
      <c r="J92" s="432" t="n">
        <v>232.65596</v>
      </c>
      <c r="K92" s="432" t="n">
        <f aca="false">C92-G92</f>
        <v>0</v>
      </c>
      <c r="L92" s="432" t="n">
        <f aca="false">D92-H92</f>
        <v>0</v>
      </c>
      <c r="M92" s="432" t="n">
        <f aca="false">E92-I92</f>
        <v>0</v>
      </c>
      <c r="N92" s="432" t="n">
        <f aca="false">F92-J92</f>
        <v>0</v>
      </c>
    </row>
    <row r="93" s="425" customFormat="true" ht="47.25" hidden="false" customHeight="false" outlineLevel="0" collapsed="false">
      <c r="A93" s="422" t="s">
        <v>1091</v>
      </c>
      <c r="B93" s="423" t="s">
        <v>1165</v>
      </c>
      <c r="C93" s="424" t="n">
        <f aca="false">C94</f>
        <v>898.2</v>
      </c>
      <c r="D93" s="424" t="n">
        <v>0</v>
      </c>
      <c r="E93" s="424" t="n">
        <v>0</v>
      </c>
      <c r="F93" s="424" t="n">
        <f aca="false">F94</f>
        <v>898.2</v>
      </c>
      <c r="G93" s="424" t="n">
        <f aca="false">J93</f>
        <v>0</v>
      </c>
      <c r="H93" s="424" t="n">
        <v>0</v>
      </c>
      <c r="I93" s="424" t="n">
        <v>0</v>
      </c>
      <c r="J93" s="424" t="n">
        <f aca="false">J95</f>
        <v>0</v>
      </c>
      <c r="K93" s="424" t="n">
        <f aca="false">N93</f>
        <v>898.2</v>
      </c>
      <c r="L93" s="424" t="n">
        <v>0</v>
      </c>
      <c r="M93" s="424" t="n">
        <v>0</v>
      </c>
      <c r="N93" s="424" t="n">
        <f aca="false">N95</f>
        <v>898.2</v>
      </c>
    </row>
    <row r="94" s="433" customFormat="true" ht="31.5" hidden="false" customHeight="false" outlineLevel="0" collapsed="false">
      <c r="A94" s="426" t="s">
        <v>1166</v>
      </c>
      <c r="B94" s="427" t="s">
        <v>598</v>
      </c>
      <c r="C94" s="445" t="n">
        <f aca="false">C95</f>
        <v>898.2</v>
      </c>
      <c r="D94" s="445" t="n">
        <v>0</v>
      </c>
      <c r="E94" s="445" t="n">
        <v>0</v>
      </c>
      <c r="F94" s="445" t="n">
        <f aca="false">F95</f>
        <v>898.2</v>
      </c>
      <c r="G94" s="445" t="n">
        <v>0</v>
      </c>
      <c r="H94" s="445" t="n">
        <v>0</v>
      </c>
      <c r="I94" s="445" t="n">
        <v>0</v>
      </c>
      <c r="J94" s="445" t="n">
        <v>0</v>
      </c>
      <c r="K94" s="445" t="n">
        <v>0</v>
      </c>
      <c r="L94" s="445" t="n">
        <v>0</v>
      </c>
      <c r="M94" s="445" t="n">
        <v>0</v>
      </c>
      <c r="N94" s="445" t="n">
        <v>0</v>
      </c>
    </row>
    <row r="95" customFormat="false" ht="51.75" hidden="false" customHeight="true" outlineLevel="0" collapsed="false">
      <c r="A95" s="446"/>
      <c r="B95" s="431" t="s">
        <v>1167</v>
      </c>
      <c r="C95" s="442" t="n">
        <v>898.2</v>
      </c>
      <c r="D95" s="442" t="n">
        <v>0</v>
      </c>
      <c r="E95" s="442" t="n">
        <v>0</v>
      </c>
      <c r="F95" s="442" t="n">
        <v>898.2</v>
      </c>
      <c r="G95" s="442" t="n">
        <f aca="false">J95</f>
        <v>0</v>
      </c>
      <c r="H95" s="442" t="n">
        <v>0</v>
      </c>
      <c r="I95" s="442" t="n">
        <v>0</v>
      </c>
      <c r="J95" s="442" t="n">
        <v>0</v>
      </c>
      <c r="K95" s="442" t="n">
        <f aca="false">N95</f>
        <v>898.2</v>
      </c>
      <c r="L95" s="432" t="n">
        <f aca="false">D95-H95</f>
        <v>0</v>
      </c>
      <c r="M95" s="432" t="n">
        <f aca="false">E95-I95</f>
        <v>0</v>
      </c>
      <c r="N95" s="432" t="n">
        <f aca="false">F95-J95</f>
        <v>898.2</v>
      </c>
    </row>
    <row r="96" customFormat="false" ht="15.75" hidden="false" customHeight="false" outlineLevel="0" collapsed="false">
      <c r="A96" s="447"/>
      <c r="B96" s="448"/>
      <c r="C96" s="449"/>
      <c r="D96" s="449"/>
      <c r="E96" s="449"/>
      <c r="F96" s="449"/>
      <c r="G96" s="449"/>
      <c r="H96" s="449"/>
      <c r="I96" s="449"/>
      <c r="J96" s="449"/>
      <c r="K96" s="449"/>
      <c r="L96" s="449"/>
      <c r="M96" s="449"/>
      <c r="N96" s="449"/>
    </row>
  </sheetData>
  <mergeCells count="32">
    <mergeCell ref="K1:N1"/>
    <mergeCell ref="K2:N2"/>
    <mergeCell ref="K3:N3"/>
    <mergeCell ref="K4:N4"/>
    <mergeCell ref="K5:N5"/>
    <mergeCell ref="A7:N7"/>
    <mergeCell ref="A10:C10"/>
    <mergeCell ref="A11:C11"/>
    <mergeCell ref="A12:N12"/>
    <mergeCell ref="A14:A17"/>
    <mergeCell ref="B14:B17"/>
    <mergeCell ref="C14:F15"/>
    <mergeCell ref="G14:J15"/>
    <mergeCell ref="K14:N15"/>
    <mergeCell ref="C16:C17"/>
    <mergeCell ref="D16:F16"/>
    <mergeCell ref="G16:G17"/>
    <mergeCell ref="H16:J16"/>
    <mergeCell ref="K16:K17"/>
    <mergeCell ref="L16:N16"/>
    <mergeCell ref="A25:J25"/>
    <mergeCell ref="A27:A30"/>
    <mergeCell ref="B27:B30"/>
    <mergeCell ref="C27:F28"/>
    <mergeCell ref="G27:J28"/>
    <mergeCell ref="K27:N28"/>
    <mergeCell ref="C29:C30"/>
    <mergeCell ref="D29:F29"/>
    <mergeCell ref="G29:G30"/>
    <mergeCell ref="H29:J29"/>
    <mergeCell ref="K29:K30"/>
    <mergeCell ref="L29:N29"/>
  </mergeCells>
  <printOptions headings="false" gridLines="false" gridLinesSet="true" horizontalCentered="false" verticalCentered="false"/>
  <pageMargins left="0.315277777777778" right="0.315277777777778" top="1.14166666666667" bottom="0.354166666666667" header="0.511811023622047" footer="0.511811023622047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LibreOffice/7.6.0.3$Linux_X86_64 LibreOffice_project/60$Build-3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2024-10-23T06:02:00Z</dcterms:created>
  <dc:creator>Селина</dc:creator>
  <dc:description/>
  <dc:language>ru-RU</dc:language>
  <cp:lastModifiedBy>Селина</cp:lastModifiedBy>
  <cp:lastPrinted>2025-08-06T07:03:42Z</cp:lastPrinted>
  <dcterms:modified xsi:type="dcterms:W3CDTF">2025-08-06T07:56:13Z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